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ОБМЕН ДОКУМЕНТАМИ\ПРОГРАММЫ в последней редакции\СОГЛАШЕНИЯ\соглашения с ЗР на 2017\ОТЧЕТЫ\на 01.01.2018\7. Административная\"/>
    </mc:Choice>
  </mc:AlternateContent>
  <bookViews>
    <workbookView xWindow="720" yWindow="1065" windowWidth="19440" windowHeight="11640" activeTab="4"/>
  </bookViews>
  <sheets>
    <sheet name="Подпрограмма 1" sheetId="3" r:id="rId1"/>
    <sheet name="Подпрограмма 2" sheetId="4" r:id="rId2"/>
    <sheet name="Подпрограмма 3" sheetId="8" r:id="rId3"/>
    <sheet name="Подпрограмма 4" sheetId="9" r:id="rId4"/>
    <sheet name="Подпрограмма 5" sheetId="5" r:id="rId5"/>
    <sheet name="Подпрограмма 6" sheetId="11" r:id="rId6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_xlnm.Print_Titles" localSheetId="0">'Подпрограмма 1'!$3:$3</definedName>
    <definedName name="_xlnm.Print_Titles" localSheetId="1">'Подпрограмма 2'!$3:$5</definedName>
    <definedName name="_xlnm.Print_Titles" localSheetId="2">'Подпрограмма 3'!$3:$4</definedName>
    <definedName name="_xlnm.Print_Titles" localSheetId="3">'Подпрограмма 4'!#REF!</definedName>
    <definedName name="_xlnm.Print_Titles" localSheetId="4">'Подпрограмма 5'!#REF!</definedName>
    <definedName name="_xlnm.Print_Titles" localSheetId="5">'Подпрограмма 6'!#REF!</definedName>
    <definedName name="_xlnm.Print_Area" localSheetId="0">'Подпрограмма 1'!$A$1:$L$25</definedName>
    <definedName name="_xlnm.Print_Area" localSheetId="1">'Подпрограмма 2'!$A$1:$L$12</definedName>
    <definedName name="_xlnm.Print_Area" localSheetId="2">'Подпрограмма 3'!$A$1:$R$8</definedName>
    <definedName name="_xlnm.Print_Area" localSheetId="3">'Подпрограмма 4'!$A$1:$L$10</definedName>
    <definedName name="_xlnm.Print_Area" localSheetId="4">'Подпрограмма 5'!$B$1:$M$14</definedName>
    <definedName name="_xlnm.Print_Area" localSheetId="5">'Подпрограмма 6'!$A$1:$M$55</definedName>
  </definedNames>
  <calcPr calcId="152511"/>
</workbook>
</file>

<file path=xl/calcChain.xml><?xml version="1.0" encoding="utf-8"?>
<calcChain xmlns="http://schemas.openxmlformats.org/spreadsheetml/2006/main">
  <c r="K11" i="5" l="1"/>
  <c r="K9" i="5"/>
  <c r="K7" i="5"/>
  <c r="I7" i="5"/>
  <c r="J11" i="4"/>
  <c r="H11" i="4"/>
  <c r="E12" i="3" l="1"/>
  <c r="G12" i="3" l="1"/>
  <c r="I12" i="3"/>
  <c r="I8" i="4" l="1"/>
  <c r="G8" i="4"/>
  <c r="I19" i="3" l="1"/>
  <c r="H19" i="3"/>
  <c r="G19" i="3" s="1"/>
  <c r="H17" i="3"/>
  <c r="H16" i="3" l="1"/>
  <c r="L7" i="8"/>
  <c r="K8" i="4"/>
  <c r="L8" i="4"/>
  <c r="I43" i="11"/>
  <c r="K43" i="11"/>
  <c r="G26" i="11"/>
  <c r="I26" i="11"/>
  <c r="K26" i="11"/>
  <c r="I9" i="5"/>
  <c r="J7" i="5"/>
  <c r="H7" i="5"/>
  <c r="H7" i="9"/>
  <c r="H6" i="9"/>
  <c r="K12" i="3"/>
  <c r="L12" i="3"/>
  <c r="E7" i="4"/>
  <c r="E8" i="4"/>
  <c r="E9" i="4"/>
  <c r="E10" i="4"/>
  <c r="E11" i="4"/>
  <c r="E6" i="4"/>
  <c r="F42" i="11" l="1"/>
  <c r="H42" i="11"/>
  <c r="L42" i="11" s="1"/>
  <c r="J42" i="11"/>
  <c r="M42" i="11" s="1"/>
  <c r="G43" i="11"/>
  <c r="E7" i="3"/>
  <c r="E8" i="3"/>
  <c r="E9" i="3"/>
  <c r="I7" i="8" l="1"/>
  <c r="I6" i="8"/>
  <c r="F12" i="4" l="1"/>
  <c r="H12" i="4"/>
  <c r="J12" i="4"/>
  <c r="I11" i="3"/>
  <c r="G11" i="3"/>
  <c r="G8" i="3" l="1"/>
  <c r="K8" i="3" s="1"/>
  <c r="H6" i="3" l="1"/>
  <c r="J6" i="3"/>
  <c r="F10" i="3"/>
  <c r="H10" i="3"/>
  <c r="J10" i="3"/>
  <c r="F15" i="3"/>
  <c r="H15" i="3"/>
  <c r="J15" i="3"/>
  <c r="F20" i="3"/>
  <c r="H20" i="3"/>
  <c r="J20" i="3"/>
  <c r="H25" i="3" l="1"/>
  <c r="I6" i="4"/>
  <c r="L6" i="4" s="1"/>
  <c r="I7" i="4"/>
  <c r="L7" i="4" s="1"/>
  <c r="G6" i="4"/>
  <c r="K6" i="4" s="1"/>
  <c r="G7" i="4"/>
  <c r="K7" i="4" s="1"/>
  <c r="I24" i="3"/>
  <c r="L24" i="3" s="1"/>
  <c r="G24" i="3"/>
  <c r="E24" i="3"/>
  <c r="J9" i="5"/>
  <c r="H9" i="5"/>
  <c r="I11" i="5"/>
  <c r="J12" i="5"/>
  <c r="H12" i="5"/>
  <c r="J13" i="5"/>
  <c r="H13" i="5"/>
  <c r="K24" i="3" l="1"/>
  <c r="H11" i="5"/>
  <c r="J11" i="5"/>
  <c r="I14" i="3"/>
  <c r="G14" i="3"/>
  <c r="M7" i="8"/>
  <c r="I18" i="3"/>
  <c r="G18" i="3"/>
  <c r="K14" i="3" l="1"/>
  <c r="H10" i="11"/>
  <c r="E11" i="3"/>
  <c r="E13" i="3"/>
  <c r="E14" i="3"/>
  <c r="L14" i="3" s="1"/>
  <c r="E16" i="3"/>
  <c r="E17" i="3"/>
  <c r="E18" i="3"/>
  <c r="K18" i="3" s="1"/>
  <c r="E19" i="3"/>
  <c r="E21" i="3"/>
  <c r="E22" i="3"/>
  <c r="E23" i="3"/>
  <c r="L19" i="3" l="1"/>
  <c r="K19" i="3"/>
  <c r="L18" i="3"/>
  <c r="K11" i="3"/>
  <c r="L11" i="3"/>
  <c r="E20" i="3"/>
  <c r="E15" i="3"/>
  <c r="E10" i="3"/>
  <c r="C7" i="11"/>
  <c r="D7" i="11" s="1"/>
  <c r="E7" i="11" s="1"/>
  <c r="F7" i="11" s="1"/>
  <c r="G7" i="11" s="1"/>
  <c r="H7" i="11" s="1"/>
  <c r="I7" i="11" s="1"/>
  <c r="J7" i="11" s="1"/>
  <c r="K7" i="11" s="1"/>
  <c r="L7" i="11" s="1"/>
  <c r="M7" i="11" s="1"/>
  <c r="J10" i="11"/>
  <c r="J11" i="11"/>
  <c r="M11" i="11" s="1"/>
  <c r="J12" i="11"/>
  <c r="M12" i="11" s="1"/>
  <c r="J13" i="11"/>
  <c r="J14" i="11"/>
  <c r="J15" i="11"/>
  <c r="M15" i="11" s="1"/>
  <c r="J16" i="11"/>
  <c r="M16" i="11" s="1"/>
  <c r="J17" i="11"/>
  <c r="J18" i="11"/>
  <c r="J19" i="11"/>
  <c r="M19" i="11" s="1"/>
  <c r="J20" i="11"/>
  <c r="M20" i="11" s="1"/>
  <c r="J21" i="11"/>
  <c r="J22" i="11"/>
  <c r="J23" i="11"/>
  <c r="M23" i="11" s="1"/>
  <c r="J24" i="11"/>
  <c r="M24" i="11" s="1"/>
  <c r="J25" i="11"/>
  <c r="J28" i="11"/>
  <c r="J29" i="11"/>
  <c r="M29" i="11" s="1"/>
  <c r="J30" i="11"/>
  <c r="M30" i="11" s="1"/>
  <c r="J31" i="11"/>
  <c r="J32" i="11"/>
  <c r="J33" i="11"/>
  <c r="M33" i="11" s="1"/>
  <c r="J34" i="11"/>
  <c r="M34" i="11" s="1"/>
  <c r="J35" i="11"/>
  <c r="J36" i="11"/>
  <c r="J37" i="11"/>
  <c r="M37" i="11" s="1"/>
  <c r="J38" i="11"/>
  <c r="M38" i="11" s="1"/>
  <c r="J39" i="11"/>
  <c r="J40" i="11"/>
  <c r="J41" i="11"/>
  <c r="M41" i="11" s="1"/>
  <c r="J45" i="11"/>
  <c r="J46" i="11"/>
  <c r="J47" i="11"/>
  <c r="J48" i="11"/>
  <c r="M48" i="11" s="1"/>
  <c r="J49" i="11"/>
  <c r="M49" i="11" s="1"/>
  <c r="J50" i="11"/>
  <c r="J51" i="11"/>
  <c r="J52" i="11"/>
  <c r="M52" i="11" s="1"/>
  <c r="J53" i="11"/>
  <c r="M53" i="11" s="1"/>
  <c r="J54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5" i="11"/>
  <c r="H46" i="11"/>
  <c r="H47" i="11"/>
  <c r="H48" i="11"/>
  <c r="H49" i="11"/>
  <c r="H50" i="11"/>
  <c r="H51" i="11"/>
  <c r="H52" i="11"/>
  <c r="H53" i="11"/>
  <c r="H54" i="11"/>
  <c r="F10" i="11"/>
  <c r="L10" i="11" s="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5" i="11"/>
  <c r="F46" i="11"/>
  <c r="F47" i="11"/>
  <c r="F48" i="11"/>
  <c r="F49" i="11"/>
  <c r="F50" i="11"/>
  <c r="F51" i="11"/>
  <c r="F52" i="11"/>
  <c r="F53" i="11"/>
  <c r="F54" i="11"/>
  <c r="F43" i="11"/>
  <c r="K8" i="11"/>
  <c r="I8" i="11"/>
  <c r="G8" i="11"/>
  <c r="H8" i="11" l="1"/>
  <c r="I5" i="11"/>
  <c r="M47" i="11"/>
  <c r="M36" i="11"/>
  <c r="M18" i="11"/>
  <c r="M10" i="11"/>
  <c r="G55" i="11"/>
  <c r="G5" i="11"/>
  <c r="M54" i="11"/>
  <c r="M46" i="11"/>
  <c r="M35" i="11"/>
  <c r="M25" i="11"/>
  <c r="M17" i="11"/>
  <c r="J8" i="11"/>
  <c r="J5" i="11" s="1"/>
  <c r="K5" i="11"/>
  <c r="M45" i="11"/>
  <c r="J43" i="11"/>
  <c r="H43" i="11"/>
  <c r="L43" i="11" s="1"/>
  <c r="L50" i="11"/>
  <c r="L31" i="11"/>
  <c r="L13" i="11"/>
  <c r="L38" i="11"/>
  <c r="L20" i="11"/>
  <c r="L12" i="11"/>
  <c r="L48" i="11"/>
  <c r="L11" i="11"/>
  <c r="M43" i="11"/>
  <c r="F26" i="11"/>
  <c r="L47" i="11"/>
  <c r="L36" i="11"/>
  <c r="L28" i="11"/>
  <c r="H26" i="11"/>
  <c r="L18" i="11"/>
  <c r="L54" i="11"/>
  <c r="L35" i="11"/>
  <c r="L25" i="11"/>
  <c r="L17" i="11"/>
  <c r="L34" i="11"/>
  <c r="L16" i="11"/>
  <c r="L52" i="11"/>
  <c r="L41" i="11"/>
  <c r="L33" i="11"/>
  <c r="L23" i="11"/>
  <c r="L15" i="11"/>
  <c r="M51" i="11"/>
  <c r="M40" i="11"/>
  <c r="M32" i="11"/>
  <c r="M22" i="11"/>
  <c r="M14" i="11"/>
  <c r="L39" i="11"/>
  <c r="L21" i="11"/>
  <c r="L49" i="11"/>
  <c r="L30" i="11"/>
  <c r="L37" i="11"/>
  <c r="L29" i="11"/>
  <c r="L19" i="11"/>
  <c r="L46" i="11"/>
  <c r="L53" i="11"/>
  <c r="L45" i="11"/>
  <c r="L24" i="11"/>
  <c r="L51" i="11"/>
  <c r="L40" i="11"/>
  <c r="L32" i="11"/>
  <c r="L22" i="11"/>
  <c r="L14" i="11"/>
  <c r="M50" i="11"/>
  <c r="M39" i="11"/>
  <c r="M31" i="11"/>
  <c r="M21" i="11"/>
  <c r="M13" i="11"/>
  <c r="J26" i="11"/>
  <c r="M28" i="11"/>
  <c r="K55" i="11"/>
  <c r="F8" i="11"/>
  <c r="I55" i="11"/>
  <c r="F55" i="11" l="1"/>
  <c r="F5" i="11"/>
  <c r="L8" i="11"/>
  <c r="L26" i="11"/>
  <c r="M8" i="11"/>
  <c r="M26" i="11"/>
  <c r="H5" i="11"/>
  <c r="H55" i="11"/>
  <c r="L55" i="11" s="1"/>
  <c r="J55" i="11"/>
  <c r="M55" i="11" s="1"/>
  <c r="I14" i="5" l="1"/>
  <c r="K14" i="5"/>
  <c r="F11" i="5"/>
  <c r="G14" i="5"/>
  <c r="F12" i="5"/>
  <c r="F13" i="5"/>
  <c r="J8" i="5"/>
  <c r="M8" i="5" s="1"/>
  <c r="H8" i="5"/>
  <c r="L8" i="5" s="1"/>
  <c r="F8" i="5"/>
  <c r="F7" i="5"/>
  <c r="J6" i="5"/>
  <c r="H6" i="5"/>
  <c r="F6" i="5"/>
  <c r="I6" i="9"/>
  <c r="M6" i="5" l="1"/>
  <c r="M13" i="5"/>
  <c r="L13" i="5"/>
  <c r="L12" i="5"/>
  <c r="M12" i="5"/>
  <c r="L6" i="5"/>
  <c r="L11" i="5"/>
  <c r="M11" i="5"/>
  <c r="L7" i="5"/>
  <c r="M7" i="5"/>
  <c r="F9" i="5"/>
  <c r="J14" i="5"/>
  <c r="H14" i="5"/>
  <c r="F14" i="5" l="1"/>
  <c r="L14" i="5" s="1"/>
  <c r="L9" i="5"/>
  <c r="M9" i="5"/>
  <c r="I7" i="9"/>
  <c r="F10" i="9"/>
  <c r="H10" i="9"/>
  <c r="J10" i="9"/>
  <c r="I8" i="9"/>
  <c r="L8" i="9" s="1"/>
  <c r="I9" i="9"/>
  <c r="L9" i="9" s="1"/>
  <c r="G7" i="9"/>
  <c r="G8" i="9"/>
  <c r="K8" i="9" s="1"/>
  <c r="G9" i="9"/>
  <c r="K9" i="9" s="1"/>
  <c r="G6" i="9"/>
  <c r="K6" i="9" s="1"/>
  <c r="E7" i="9"/>
  <c r="E8" i="9"/>
  <c r="E9" i="9"/>
  <c r="E6" i="9"/>
  <c r="L6" i="9" s="1"/>
  <c r="F8" i="8"/>
  <c r="G8" i="8"/>
  <c r="H8" i="8"/>
  <c r="J8" i="8"/>
  <c r="K8" i="8"/>
  <c r="L8" i="8"/>
  <c r="N8" i="8"/>
  <c r="O8" i="8"/>
  <c r="P8" i="8"/>
  <c r="M6" i="8"/>
  <c r="E7" i="8"/>
  <c r="E6" i="8"/>
  <c r="Q6" i="8" s="1"/>
  <c r="I9" i="4"/>
  <c r="L9" i="4" s="1"/>
  <c r="I10" i="4"/>
  <c r="L10" i="4" s="1"/>
  <c r="I11" i="4"/>
  <c r="L11" i="4" s="1"/>
  <c r="G9" i="4"/>
  <c r="K9" i="4" s="1"/>
  <c r="G10" i="4"/>
  <c r="K10" i="4" s="1"/>
  <c r="G11" i="4"/>
  <c r="K11" i="4" s="1"/>
  <c r="M14" i="5" l="1"/>
  <c r="Q7" i="8"/>
  <c r="R7" i="8"/>
  <c r="L7" i="9"/>
  <c r="K7" i="9"/>
  <c r="M8" i="8"/>
  <c r="R6" i="8"/>
  <c r="E8" i="8"/>
  <c r="E12" i="4"/>
  <c r="I12" i="4"/>
  <c r="L12" i="4" s="1"/>
  <c r="G12" i="4"/>
  <c r="K12" i="4" s="1"/>
  <c r="I10" i="9"/>
  <c r="I8" i="8"/>
  <c r="G10" i="9"/>
  <c r="E10" i="9"/>
  <c r="K10" i="9" l="1"/>
  <c r="R8" i="8"/>
  <c r="Q8" i="8"/>
  <c r="L10" i="9"/>
  <c r="I13" i="3"/>
  <c r="G13" i="3"/>
  <c r="I17" i="3"/>
  <c r="L17" i="3" s="1"/>
  <c r="G17" i="3"/>
  <c r="K17" i="3" s="1"/>
  <c r="I16" i="3"/>
  <c r="L16" i="3" s="1"/>
  <c r="G16" i="3"/>
  <c r="K16" i="3" s="1"/>
  <c r="I9" i="3"/>
  <c r="L9" i="3" s="1"/>
  <c r="I8" i="3"/>
  <c r="L8" i="3" s="1"/>
  <c r="I7" i="3"/>
  <c r="L7" i="3" s="1"/>
  <c r="G9" i="3"/>
  <c r="K9" i="3" s="1"/>
  <c r="G7" i="3"/>
  <c r="I22" i="3"/>
  <c r="L22" i="3" s="1"/>
  <c r="I23" i="3"/>
  <c r="L23" i="3" s="1"/>
  <c r="I21" i="3"/>
  <c r="L21" i="3" s="1"/>
  <c r="G22" i="3"/>
  <c r="K22" i="3" s="1"/>
  <c r="G23" i="3"/>
  <c r="K23" i="3" s="1"/>
  <c r="G21" i="3"/>
  <c r="K21" i="3" s="1"/>
  <c r="G6" i="3" l="1"/>
  <c r="K7" i="3"/>
  <c r="I10" i="3"/>
  <c r="L10" i="3" s="1"/>
  <c r="L13" i="3"/>
  <c r="G10" i="3"/>
  <c r="K10" i="3" s="1"/>
  <c r="K13" i="3"/>
  <c r="I20" i="3"/>
  <c r="L20" i="3" s="1"/>
  <c r="I15" i="3"/>
  <c r="L15" i="3" s="1"/>
  <c r="G15" i="3"/>
  <c r="K15" i="3" s="1"/>
  <c r="I6" i="3"/>
  <c r="G20" i="3"/>
  <c r="K20" i="3" s="1"/>
  <c r="I25" i="3" l="1"/>
  <c r="F6" i="3"/>
  <c r="F25" i="3" s="1"/>
  <c r="E6" i="3"/>
  <c r="E25" i="3" s="1"/>
  <c r="K6" i="3" l="1"/>
  <c r="L6" i="3"/>
  <c r="L25" i="3"/>
  <c r="J25" i="3"/>
  <c r="G25" i="3" l="1"/>
  <c r="K25" i="3" s="1"/>
</calcChain>
</file>

<file path=xl/sharedStrings.xml><?xml version="1.0" encoding="utf-8"?>
<sst xmlns="http://schemas.openxmlformats.org/spreadsheetml/2006/main" count="430" uniqueCount="149">
  <si>
    <t>Всего</t>
  </si>
  <si>
    <t>ИТОГО по МП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</si>
  <si>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</si>
  <si>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</si>
  <si>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</si>
  <si>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</si>
  <si>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</si>
  <si>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>местные бюджеты</t>
  </si>
  <si>
    <t>% кассового исполнения средств районного бюджета в отчетном периоде по отношению к графе 9</t>
  </si>
  <si>
    <t>1.1</t>
  </si>
  <si>
    <t>1.2</t>
  </si>
  <si>
    <t>1.3</t>
  </si>
  <si>
    <t>1.4</t>
  </si>
  <si>
    <t>1.5</t>
  </si>
  <si>
    <t>1.7</t>
  </si>
  <si>
    <t>федеральный бюджет</t>
  </si>
  <si>
    <t xml:space="preserve">Наименование мероприятия </t>
  </si>
  <si>
    <t xml:space="preserve">Исполнитель </t>
  </si>
  <si>
    <t>№ пп</t>
  </si>
  <si>
    <t>% фактического исполнения средств районного бюджета в отчетном периоде по отношению к графе 9</t>
  </si>
  <si>
    <t>УЖКХиС Администрации Заполярного района</t>
  </si>
  <si>
    <t>1.6</t>
  </si>
  <si>
    <t>1.8</t>
  </si>
  <si>
    <t>1.9</t>
  </si>
  <si>
    <t>1.10</t>
  </si>
  <si>
    <t>1.11</t>
  </si>
  <si>
    <t>1.12</t>
  </si>
  <si>
    <t>1.13</t>
  </si>
  <si>
    <t>План на 2017 год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</si>
  <si>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</si>
  <si>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</si>
  <si>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</si>
  <si>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</si>
  <si>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</si>
  <si>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</si>
  <si>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</si>
  <si>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</si>
  <si>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</si>
  <si>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МО "Великовисочный сельсовет" НАО</t>
  </si>
  <si>
    <t>МО "Карский сельсовет" НАО</t>
  </si>
  <si>
    <t>МО "Коткинский сельсовет" НАО</t>
  </si>
  <si>
    <t>МО "Малоземельский сельсовет" НАО</t>
  </si>
  <si>
    <t>МО "Омский сельсовет" НАО</t>
  </si>
  <si>
    <t>МО "Пешский сельсовет" НАО</t>
  </si>
  <si>
    <t>МО "Пустозерский сельсовет" НАО</t>
  </si>
  <si>
    <t>МО "Тиманский сельсовет" НАО</t>
  </si>
  <si>
    <t>МО "Хоседа-Хардский сельсовет" НАО</t>
  </si>
  <si>
    <t>МО "Шоинский сельсовет" НАО</t>
  </si>
  <si>
    <t>МО "Юшарский сельсовет" НАО</t>
  </si>
  <si>
    <t>Администрация Заполярного района</t>
  </si>
  <si>
    <t>Отчет об использовании денежных средств в рамках исполнения мероприятий подпрограммы 1 "Реализация функций муниципального управления"   муниципальной программы "Развитие административной системы местного самоуправления муниципального района "Заполярный район" на 2017-2019 годы"</t>
  </si>
  <si>
    <t>УМИ Администрации Заполярного района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</si>
  <si>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</si>
  <si>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</si>
  <si>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Управление финансов Администрации Заполярного района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</si>
  <si>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замещающих должности, не относящиеся к должностям муниципальной службы
</t>
  </si>
  <si>
    <t xml:space="preserve">Раздел 4.  Расходы на исполнение публичных обязательств </t>
  </si>
  <si>
    <t>Расходы на выплату пенсий за выслугу лет лицам, замещавшим выборные должности местного самоуправления</t>
  </si>
  <si>
    <t>Расходы на выплату пенсий за выслугу лет лицам, замещавшим должности муниципальной службы</t>
  </si>
  <si>
    <t>Расходы на выплаты гражданам, которым присвоено звание "Почетный гражданин Заполярного района"</t>
  </si>
  <si>
    <t>1.1.</t>
  </si>
  <si>
    <t>1.2.</t>
  </si>
  <si>
    <t>1.3.</t>
  </si>
  <si>
    <t>2</t>
  </si>
  <si>
    <t>2.1.</t>
  </si>
  <si>
    <t>2.3.</t>
  </si>
  <si>
    <t>2.4.</t>
  </si>
  <si>
    <t>3.1.</t>
  </si>
  <si>
    <t>3.2.</t>
  </si>
  <si>
    <t>3.3.</t>
  </si>
  <si>
    <t>3.4.</t>
  </si>
  <si>
    <t>4</t>
  </si>
  <si>
    <t>4.1</t>
  </si>
  <si>
    <t>4.2.</t>
  </si>
  <si>
    <t>4.3.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</si>
  <si>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</si>
  <si>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Эксплуатационные и иные расходы по содержанию объектов до передачи в собственность муниципальных образований поселений</t>
  </si>
  <si>
    <t>1</t>
  </si>
  <si>
    <t>3</t>
  </si>
  <si>
    <t xml:space="preserve"> Обеспечение деятельности МКУ ЗР "Северное"</t>
  </si>
  <si>
    <t>Транспортные расходы</t>
  </si>
  <si>
    <t>Отчет об использовании денежных средств в рамках исполнения мероприятий подпрограммы 2 "Управление муниципальным имуществом"
муниципальной программы "Развитие административной системы местного самоуправления муниципального района "Заполярный район" на 2017-2019 годы"</t>
  </si>
  <si>
    <t>Отчет об использовании денежных средств в рамках исполнения мероприятий подпрограммы 3 "Материально-техническое и транспортное обеспечение деятельности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2017-2019 годы"</t>
  </si>
  <si>
    <t>Отчет об использовании денежных средств в рамках исполнения мероприятий подпрограммы 5 "Материально-техническое и транспортное обеспечение деятельности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2017-2019 годы"</t>
  </si>
  <si>
    <t>Отчет об использовании денежных средств в рамках исполнения мероприятий подпрограммы 6 "Материально-техническое и транспортное обеспечение деятельности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2017-2019 годы"</t>
  </si>
  <si>
    <t>Отчет об использовании денежных средств в рамках исполнения мероприятий подпрограммы 4 "Обеспечение информационной открытости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2017-2019 годы"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</si>
  <si>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</si>
  <si>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</si>
  <si>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</si>
  <si>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</si>
  <si>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</si>
  <si>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</si>
  <si>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</si>
  <si>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</si>
  <si>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</si>
  <si>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Организация и проведение мероприятий в рамках празднования Дня Заполярного района и Дня герба и флага Заполярного района</t>
  </si>
  <si>
    <t>приобретение часов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</si>
  <si>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</si>
  <si>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5</t>
  </si>
  <si>
    <t>6</t>
  </si>
  <si>
    <t>6.1.</t>
  </si>
  <si>
    <t>6.2.</t>
  </si>
  <si>
    <t>Наименование</t>
  </si>
  <si>
    <t>План на год</t>
  </si>
  <si>
    <t>Раздел 1. Расходы на оплату коммунальных услуг и  приобретение твердого топлива всего</t>
  </si>
  <si>
    <t>в том числе:</t>
  </si>
  <si>
    <t>МО "Андегский сельсовет" НАО</t>
  </si>
  <si>
    <t>МО "Колгуевский сельсовет" НАО</t>
  </si>
  <si>
    <t>МО "Поселок Амдерма" НАО</t>
  </si>
  <si>
    <t>МО "Приморско-Куйский сельсовет" НАО</t>
  </si>
  <si>
    <t>МО "Тельвисочный сельсовет" НАО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</si>
  <si>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</si>
  <si>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</si>
  <si>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 xml:space="preserve">Всего по программе </t>
  </si>
  <si>
    <t>Администрация МО поселения НАО</t>
  </si>
  <si>
    <t>3.3</t>
  </si>
  <si>
    <t>1.14</t>
  </si>
  <si>
    <t>1.15</t>
  </si>
  <si>
    <t>1.16</t>
  </si>
  <si>
    <t>3.1</t>
  </si>
  <si>
    <t>2.10</t>
  </si>
  <si>
    <t>2.11</t>
  </si>
  <si>
    <t>2.12</t>
  </si>
  <si>
    <t>2.13</t>
  </si>
  <si>
    <t>2.14</t>
  </si>
  <si>
    <t>2.15</t>
  </si>
  <si>
    <t>3.2</t>
  </si>
  <si>
    <t>3.4</t>
  </si>
  <si>
    <t>3.5</t>
  </si>
  <si>
    <t>3.7</t>
  </si>
  <si>
    <t>3.8</t>
  </si>
  <si>
    <t>3.9</t>
  </si>
  <si>
    <t>3.10</t>
  </si>
  <si>
    <t>3.11</t>
  </si>
  <si>
    <t>-</t>
  </si>
  <si>
    <t xml:space="preserve">Фактически освоено </t>
  </si>
  <si>
    <t xml:space="preserve">Кассовое исполнение </t>
  </si>
  <si>
    <t>Отчет об использовании денежных средств в рамках исполнения мероприятий подпрограммы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"Возмещение части затрат на содержание органов местного самоуправления поселений Ненецкого автономного округа"
муниципальной программы "Развитие административной системы местного самоуправления муниципального района "Заполярный район" на 2017-2019 годы"</t>
  </si>
  <si>
    <t>Отчет об использовании денежных средств в рамках исполнения мероприятий подпрограммы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"Организация и проведение официальных мероприятий муниципального района "Заполярный район"
муниципальной программы "Развитие административной системы местного самоуправления муниципального района "Заполярный район" на 2017-2019 годы"</t>
  </si>
  <si>
    <t>Расходы на предоставление дополнительных мер социальной поддержки для граждан, уволенных в запас после прохождения военной службы по призыву в Вооруженных Силах Российской Федерации</t>
  </si>
  <si>
    <t>4.4.</t>
  </si>
  <si>
    <t>Мероприятия по землеустройству и землепользованию</t>
  </si>
  <si>
    <t>Расходы, связанные с содержанием муниципального имущества, находящегося в казне</t>
  </si>
  <si>
    <t>Оценка недвижимости, признание прав и регулирование отношений по муниципальной собственности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</si>
  <si>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</si>
  <si>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УЖКХиС Администрации Заполярного района, Администрация Заполярного района</t>
  </si>
  <si>
    <t>по состоянию на 01 января 2018  года (с начала года нарастающим итогом)</t>
  </si>
  <si>
    <t>по состоянию на 01января 2018  года (с начала года нарастающим итогом)</t>
  </si>
  <si>
    <t>по состоянию на 01 января 2018 года (с начала года нарастающим итогом)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</si>
</sst>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  <numFmt numFmtId="166" formatCode="0.0"/>
    <numFmt numFmtId="167" formatCode="0.0%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FF9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43" fontId="5" fillId="0" borderId="0" applyFont="0" applyFill="0" applyBorder="0" applyAlignment="0" applyProtection="0"/>
    <xf numFmtId="0" fontId="2" fillId="0" borderId="0"/>
  </cellStyleXfs>
  <cellXfs count="106">
    <xf numFmtId="0" fontId="0" fillId="0" borderId="0" xfId="0"/>
    <xf numFmtId="0" fontId="7" fillId="0" borderId="0" xfId="0" applyFont="1" applyFill="1"/>
    <xf numFmtId="0" fontId="7" fillId="0" borderId="0" xfId="0" applyFont="1" applyFill="1" applyAlignment="1">
      <alignment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/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67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13" fillId="0" borderId="0" xfId="0" applyFont="1" applyFill="1"/>
    <xf numFmtId="0" fontId="6" fillId="0" borderId="4" xfId="0" applyFont="1" applyFill="1" applyBorder="1" applyAlignment="1">
      <alignment vertical="center" wrapText="1"/>
    </xf>
    <xf numFmtId="165" fontId="7" fillId="0" borderId="1" xfId="0" applyNumberFormat="1" applyFont="1" applyBorder="1"/>
    <xf numFmtId="0" fontId="6" fillId="0" borderId="16" xfId="0" applyFont="1" applyBorder="1" applyAlignment="1">
      <alignment horizontal="center"/>
    </xf>
    <xf numFmtId="0" fontId="7" fillId="0" borderId="5" xfId="0" applyFont="1" applyBorder="1" applyAlignment="1">
      <alignment horizontal="left" wrapText="1"/>
    </xf>
    <xf numFmtId="164" fontId="8" fillId="0" borderId="5" xfId="0" applyNumberFormat="1" applyFont="1" applyBorder="1" applyAlignment="1">
      <alignment horizontal="left" vertical="center" wrapText="1"/>
    </xf>
    <xf numFmtId="0" fontId="7" fillId="0" borderId="5" xfId="0" applyFont="1" applyBorder="1"/>
    <xf numFmtId="0" fontId="6" fillId="0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167" fontId="6" fillId="0" borderId="3" xfId="0" applyNumberFormat="1" applyFont="1" applyBorder="1"/>
    <xf numFmtId="167" fontId="6" fillId="0" borderId="1" xfId="0" applyNumberFormat="1" applyFont="1" applyFill="1" applyBorder="1"/>
    <xf numFmtId="165" fontId="6" fillId="0" borderId="1" xfId="0" applyNumberFormat="1" applyFont="1" applyBorder="1"/>
    <xf numFmtId="164" fontId="8" fillId="0" borderId="11" xfId="0" applyNumberFormat="1" applyFont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165" fontId="7" fillId="0" borderId="6" xfId="0" applyNumberFormat="1" applyFont="1" applyBorder="1"/>
    <xf numFmtId="0" fontId="6" fillId="0" borderId="1" xfId="0" applyFont="1" applyBorder="1"/>
    <xf numFmtId="0" fontId="7" fillId="3" borderId="0" xfId="0" applyFont="1" applyFill="1" applyAlignment="1">
      <alignment wrapText="1"/>
    </xf>
    <xf numFmtId="0" fontId="13" fillId="3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165" fontId="4" fillId="0" borderId="1" xfId="2" applyNumberFormat="1" applyFont="1" applyFill="1" applyBorder="1" applyAlignment="1">
      <alignment horizontal="right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right" vertical="center" wrapText="1"/>
    </xf>
    <xf numFmtId="0" fontId="12" fillId="0" borderId="1" xfId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7" fillId="0" borderId="9" xfId="0" applyNumberFormat="1" applyFont="1" applyFill="1" applyBorder="1" applyAlignment="1">
      <alignment horizontal="right" vertical="center" wrapText="1"/>
    </xf>
    <xf numFmtId="164" fontId="7" fillId="0" borderId="1" xfId="2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6" fillId="0" borderId="9" xfId="0" applyNumberFormat="1" applyFont="1" applyFill="1" applyBorder="1" applyAlignment="1">
      <alignment horizontal="right" vertical="center" wrapText="1"/>
    </xf>
    <xf numFmtId="164" fontId="6" fillId="0" borderId="1" xfId="2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6" fillId="0" borderId="0" xfId="0" applyFont="1" applyFill="1"/>
    <xf numFmtId="0" fontId="15" fillId="0" borderId="2" xfId="0" applyFont="1" applyFill="1" applyBorder="1" applyAlignment="1">
      <alignment vertical="center" wrapText="1"/>
    </xf>
    <xf numFmtId="0" fontId="15" fillId="0" borderId="4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L25"/>
  <sheetViews>
    <sheetView view="pageBreakPreview" zoomScale="80" zoomScaleNormal="90" zoomScaleSheetLayoutView="80" workbookViewId="0">
      <pane xSplit="4" ySplit="3" topLeftCell="E4" activePane="bottomRight" state="frozen"/>
      <selection sqref="A1:R1"/>
      <selection pane="topRight" sqref="A1:R1"/>
      <selection pane="bottomLeft" sqref="A1:R1"/>
      <selection pane="bottomRight" activeCell="G12" sqref="G12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6" width="16.85546875" style="1" customWidth="1"/>
    <col min="7" max="7" width="14.85546875" style="66" customWidth="1"/>
    <col min="8" max="8" width="16.42578125" style="66" customWidth="1"/>
    <col min="9" max="9" width="16" style="66" customWidth="1"/>
    <col min="10" max="10" width="14.85546875" style="66" customWidth="1"/>
    <col min="11" max="11" width="23.5703125" style="66" customWidth="1"/>
    <col min="12" max="12" width="26.140625" style="66" customWidth="1"/>
    <col min="13" max="16384" width="9.140625" style="1"/>
  </cols>
  <sheetData>
    <row r="1" spans="1:12" ht="51" customHeight="1" x14ac:dyDescent="0.25">
      <c r="A1" s="74" t="s">
        <v>50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2" ht="18.75" customHeight="1" x14ac:dyDescent="0.25">
      <c r="A2" s="75" t="s">
        <v>146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7"/>
    </row>
    <row r="3" spans="1:12" s="2" customFormat="1" ht="24" customHeight="1" x14ac:dyDescent="0.25">
      <c r="A3" s="74" t="s">
        <v>18</v>
      </c>
      <c r="B3" s="74" t="s">
        <v>16</v>
      </c>
      <c r="C3" s="74" t="s">
        <v>3</v>
      </c>
      <c r="D3" s="74" t="s">
        <v>17</v>
      </c>
      <c r="E3" s="78" t="s">
        <v>28</v>
      </c>
      <c r="F3" s="79"/>
      <c r="G3" s="74" t="s">
        <v>4</v>
      </c>
      <c r="H3" s="74"/>
      <c r="I3" s="74" t="s">
        <v>5</v>
      </c>
      <c r="J3" s="74"/>
      <c r="K3" s="74" t="s">
        <v>8</v>
      </c>
      <c r="L3" s="74" t="s">
        <v>19</v>
      </c>
    </row>
    <row r="4" spans="1:12" s="2" customFormat="1" ht="99" customHeight="1" x14ac:dyDescent="0.25">
      <c r="A4" s="74"/>
      <c r="B4" s="74"/>
      <c r="C4" s="74"/>
      <c r="D4" s="74"/>
      <c r="E4" s="45" t="s">
        <v>0</v>
      </c>
      <c r="F4" s="45" t="s">
        <v>7</v>
      </c>
      <c r="G4" s="72" t="s">
        <v>0</v>
      </c>
      <c r="H4" s="72" t="s">
        <v>7</v>
      </c>
      <c r="I4" s="72" t="s">
        <v>0</v>
      </c>
      <c r="J4" s="72" t="s">
        <v>7</v>
      </c>
      <c r="K4" s="74"/>
      <c r="L4" s="74"/>
    </row>
    <row r="5" spans="1:12" s="2" customFormat="1" ht="22.5" customHeight="1" x14ac:dyDescent="0.25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72">
        <v>7</v>
      </c>
      <c r="H5" s="72">
        <v>8</v>
      </c>
      <c r="I5" s="72">
        <v>9</v>
      </c>
      <c r="J5" s="72">
        <v>10</v>
      </c>
      <c r="K5" s="72">
        <v>11</v>
      </c>
      <c r="L5" s="72">
        <v>12</v>
      </c>
    </row>
    <row r="6" spans="1:12" s="2" customFormat="1" ht="18.75" customHeight="1" x14ac:dyDescent="0.25">
      <c r="A6" s="45">
        <v>1</v>
      </c>
      <c r="B6" s="73" t="s">
        <v>52</v>
      </c>
      <c r="C6" s="73"/>
      <c r="D6" s="73"/>
      <c r="E6" s="3">
        <f t="shared" ref="E6:J6" si="0">SUM(E7:E9)</f>
        <v>83282.700000000012</v>
      </c>
      <c r="F6" s="3">
        <f t="shared" si="0"/>
        <v>83282.700000000012</v>
      </c>
      <c r="G6" s="3">
        <f t="shared" si="0"/>
        <v>81194</v>
      </c>
      <c r="H6" s="3">
        <f t="shared" si="0"/>
        <v>81194</v>
      </c>
      <c r="I6" s="3">
        <f t="shared" si="0"/>
        <v>81194</v>
      </c>
      <c r="J6" s="3">
        <f t="shared" si="0"/>
        <v>81194</v>
      </c>
      <c r="K6" s="12">
        <f>G6/E6</f>
        <v>0.97492036161171514</v>
      </c>
      <c r="L6" s="12">
        <f>I6/E6</f>
        <v>0.97492036161171514</v>
      </c>
    </row>
    <row r="7" spans="1:12" s="2" customFormat="1" ht="58.5" customHeight="1" x14ac:dyDescent="0.25">
      <c r="A7" s="6" t="s">
        <v>60</v>
      </c>
      <c r="B7" s="10" t="s">
        <v>49</v>
      </c>
      <c r="C7" s="11" t="s">
        <v>49</v>
      </c>
      <c r="D7" s="11" t="s">
        <v>49</v>
      </c>
      <c r="E7" s="56">
        <f>F7</f>
        <v>54463.9</v>
      </c>
      <c r="F7" s="57">
        <v>54463.9</v>
      </c>
      <c r="G7" s="58">
        <f>H7</f>
        <v>52757.1</v>
      </c>
      <c r="H7" s="58">
        <v>52757.1</v>
      </c>
      <c r="I7" s="58">
        <f>J7</f>
        <v>52757.1</v>
      </c>
      <c r="J7" s="58">
        <v>52757.1</v>
      </c>
      <c r="K7" s="12">
        <f>G7/E7</f>
        <v>0.96866181085085712</v>
      </c>
      <c r="L7" s="12">
        <f>I7/E7</f>
        <v>0.96866181085085712</v>
      </c>
    </row>
    <row r="8" spans="1:12" s="2" customFormat="1" ht="64.5" customHeight="1" x14ac:dyDescent="0.25">
      <c r="A8" s="6" t="s">
        <v>61</v>
      </c>
      <c r="B8" s="10" t="s">
        <v>51</v>
      </c>
      <c r="C8" s="11" t="s">
        <v>51</v>
      </c>
      <c r="D8" s="11" t="s">
        <v>51</v>
      </c>
      <c r="E8" s="56">
        <f t="shared" ref="E8:E9" si="1">F8</f>
        <v>10062.9</v>
      </c>
      <c r="F8" s="57">
        <v>10062.9</v>
      </c>
      <c r="G8" s="58">
        <f>H8</f>
        <v>9681</v>
      </c>
      <c r="H8" s="58">
        <v>9681</v>
      </c>
      <c r="I8" s="58">
        <f t="shared" ref="I8" si="2">J8</f>
        <v>9681</v>
      </c>
      <c r="J8" s="58">
        <v>9681</v>
      </c>
      <c r="K8" s="12">
        <f t="shared" ref="K8:K25" si="3">G8/E8</f>
        <v>0.96204871359150945</v>
      </c>
      <c r="L8" s="12">
        <f t="shared" ref="L8:L25" si="4">I8/E8</f>
        <v>0.96204871359150945</v>
      </c>
    </row>
    <row r="9" spans="1:12" s="2" customFormat="1" ht="69" customHeight="1" x14ac:dyDescent="0.25">
      <c r="A9" s="6" t="s">
        <v>62</v>
      </c>
      <c r="B9" s="10" t="s">
        <v>20</v>
      </c>
      <c r="C9" s="46" t="s">
        <v>20</v>
      </c>
      <c r="D9" s="46" t="s">
        <v>20</v>
      </c>
      <c r="E9" s="56">
        <f t="shared" si="1"/>
        <v>18755.900000000001</v>
      </c>
      <c r="F9" s="57">
        <v>18755.900000000001</v>
      </c>
      <c r="G9" s="58">
        <f t="shared" ref="G9" si="5">H9</f>
        <v>18755.900000000001</v>
      </c>
      <c r="H9" s="58">
        <v>18755.900000000001</v>
      </c>
      <c r="I9" s="58">
        <f>J9</f>
        <v>18755.900000000001</v>
      </c>
      <c r="J9" s="58">
        <v>18755.900000000001</v>
      </c>
      <c r="K9" s="12">
        <f t="shared" si="3"/>
        <v>1</v>
      </c>
      <c r="L9" s="12">
        <f t="shared" si="4"/>
        <v>1</v>
      </c>
    </row>
    <row r="10" spans="1:12" s="2" customFormat="1" ht="18" customHeight="1" x14ac:dyDescent="0.25">
      <c r="A10" s="9" t="s">
        <v>63</v>
      </c>
      <c r="B10" s="73" t="s">
        <v>53</v>
      </c>
      <c r="C10" s="73"/>
      <c r="D10" s="73"/>
      <c r="E10" s="59">
        <f>SUM(E11:E14)</f>
        <v>256.70000000000005</v>
      </c>
      <c r="F10" s="59">
        <f t="shared" ref="F10:J10" si="6">SUM(F11:F14)</f>
        <v>256.70000000000005</v>
      </c>
      <c r="G10" s="59">
        <f t="shared" si="6"/>
        <v>232.99</v>
      </c>
      <c r="H10" s="59">
        <f t="shared" si="6"/>
        <v>232.99</v>
      </c>
      <c r="I10" s="59">
        <f t="shared" si="6"/>
        <v>232.99</v>
      </c>
      <c r="J10" s="59">
        <f t="shared" si="6"/>
        <v>232.99</v>
      </c>
      <c r="K10" s="12">
        <f t="shared" si="3"/>
        <v>0.90763537202960642</v>
      </c>
      <c r="L10" s="12">
        <f t="shared" si="4"/>
        <v>0.90763537202960642</v>
      </c>
    </row>
    <row r="11" spans="1:12" s="2" customFormat="1" ht="61.5" customHeight="1" x14ac:dyDescent="0.25">
      <c r="A11" s="6" t="s">
        <v>64</v>
      </c>
      <c r="B11" s="10" t="s">
        <v>49</v>
      </c>
      <c r="C11" s="11" t="s">
        <v>49</v>
      </c>
      <c r="D11" s="11" t="s">
        <v>49</v>
      </c>
      <c r="E11" s="56">
        <f>F11</f>
        <v>101.5</v>
      </c>
      <c r="F11" s="57">
        <v>101.5</v>
      </c>
      <c r="G11" s="58">
        <f>H11</f>
        <v>93.58</v>
      </c>
      <c r="H11" s="58">
        <v>93.58</v>
      </c>
      <c r="I11" s="58">
        <f>J11</f>
        <v>93.58</v>
      </c>
      <c r="J11" s="58">
        <v>93.58</v>
      </c>
      <c r="K11" s="12">
        <f t="shared" si="3"/>
        <v>0.92197044334975364</v>
      </c>
      <c r="L11" s="12">
        <f t="shared" si="4"/>
        <v>0.92197044334975364</v>
      </c>
    </row>
    <row r="12" spans="1:12" s="2" customFormat="1" ht="59.25" customHeight="1" x14ac:dyDescent="0.25">
      <c r="A12" s="6" t="s">
        <v>30</v>
      </c>
      <c r="B12" s="10" t="s">
        <v>51</v>
      </c>
      <c r="C12" s="11" t="s">
        <v>51</v>
      </c>
      <c r="D12" s="11" t="s">
        <v>51</v>
      </c>
      <c r="E12" s="56">
        <f t="shared" ref="E12:E14" si="7">F12</f>
        <v>27.6</v>
      </c>
      <c r="F12" s="57">
        <v>27.6</v>
      </c>
      <c r="G12" s="58">
        <f>H12</f>
        <v>24.8</v>
      </c>
      <c r="H12" s="58">
        <v>24.8</v>
      </c>
      <c r="I12" s="58">
        <f>J12</f>
        <v>24.8</v>
      </c>
      <c r="J12" s="58">
        <v>24.8</v>
      </c>
      <c r="K12" s="12">
        <f t="shared" si="3"/>
        <v>0.89855072463768115</v>
      </c>
      <c r="L12" s="12">
        <f t="shared" si="4"/>
        <v>0.89855072463768115</v>
      </c>
    </row>
    <row r="13" spans="1:12" s="2" customFormat="1" ht="57.75" customHeight="1" x14ac:dyDescent="0.25">
      <c r="A13" s="6" t="s">
        <v>65</v>
      </c>
      <c r="B13" s="10" t="s">
        <v>20</v>
      </c>
      <c r="C13" s="46" t="s">
        <v>20</v>
      </c>
      <c r="D13" s="46" t="s">
        <v>20</v>
      </c>
      <c r="E13" s="56">
        <f t="shared" si="7"/>
        <v>46.2</v>
      </c>
      <c r="F13" s="57">
        <v>46.2</v>
      </c>
      <c r="G13" s="58">
        <f t="shared" ref="G13" si="8">H13</f>
        <v>46.21</v>
      </c>
      <c r="H13" s="58">
        <v>46.21</v>
      </c>
      <c r="I13" s="58">
        <f t="shared" ref="I13" si="9">J13</f>
        <v>46.21</v>
      </c>
      <c r="J13" s="58">
        <v>46.21</v>
      </c>
      <c r="K13" s="12">
        <f t="shared" si="3"/>
        <v>1.0002164502164501</v>
      </c>
      <c r="L13" s="12">
        <f t="shared" si="4"/>
        <v>1.0002164502164501</v>
      </c>
    </row>
    <row r="14" spans="1:12" s="2" customFormat="1" ht="81.75" customHeight="1" x14ac:dyDescent="0.25">
      <c r="A14" s="6" t="s">
        <v>66</v>
      </c>
      <c r="B14" s="10" t="s">
        <v>54</v>
      </c>
      <c r="C14" s="46" t="s">
        <v>54</v>
      </c>
      <c r="D14" s="46" t="s">
        <v>54</v>
      </c>
      <c r="E14" s="56">
        <f t="shared" si="7"/>
        <v>81.400000000000006</v>
      </c>
      <c r="F14" s="57">
        <v>81.400000000000006</v>
      </c>
      <c r="G14" s="58">
        <f>H14</f>
        <v>68.400000000000006</v>
      </c>
      <c r="H14" s="58">
        <v>68.400000000000006</v>
      </c>
      <c r="I14" s="58">
        <f>J14</f>
        <v>68.400000000000006</v>
      </c>
      <c r="J14" s="58">
        <v>68.400000000000006</v>
      </c>
      <c r="K14" s="12">
        <f t="shared" si="3"/>
        <v>0.84029484029484025</v>
      </c>
      <c r="L14" s="12">
        <f t="shared" si="4"/>
        <v>0.84029484029484025</v>
      </c>
    </row>
    <row r="15" spans="1:12" s="2" customFormat="1" ht="82.5" customHeight="1" x14ac:dyDescent="0.25">
      <c r="A15" s="45">
        <v>3</v>
      </c>
      <c r="B15" s="73" t="s">
        <v>55</v>
      </c>
      <c r="C15" s="73"/>
      <c r="D15" s="73"/>
      <c r="E15" s="3">
        <f>SUM(E16:E19)</f>
        <v>1321.3000000000002</v>
      </c>
      <c r="F15" s="3">
        <f t="shared" ref="F15:J15" si="10">SUM(F16:F19)</f>
        <v>1321.3000000000002</v>
      </c>
      <c r="G15" s="3">
        <f t="shared" si="10"/>
        <v>1152.356</v>
      </c>
      <c r="H15" s="3">
        <f t="shared" si="10"/>
        <v>1152.356</v>
      </c>
      <c r="I15" s="3">
        <f t="shared" si="10"/>
        <v>1152.3500000000001</v>
      </c>
      <c r="J15" s="3">
        <f t="shared" si="10"/>
        <v>1152.3500000000001</v>
      </c>
      <c r="K15" s="12">
        <f t="shared" si="3"/>
        <v>0.87213804586392174</v>
      </c>
      <c r="L15" s="12">
        <f t="shared" si="4"/>
        <v>0.87213350488155605</v>
      </c>
    </row>
    <row r="16" spans="1:12" s="2" customFormat="1" ht="54.75" customHeight="1" x14ac:dyDescent="0.25">
      <c r="A16" s="13" t="s">
        <v>67</v>
      </c>
      <c r="B16" s="10" t="s">
        <v>49</v>
      </c>
      <c r="C16" s="11" t="s">
        <v>49</v>
      </c>
      <c r="D16" s="11" t="s">
        <v>49</v>
      </c>
      <c r="E16" s="58">
        <f>F16</f>
        <v>871</v>
      </c>
      <c r="F16" s="57">
        <v>871</v>
      </c>
      <c r="G16" s="58">
        <f>H16</f>
        <v>739.07600000000002</v>
      </c>
      <c r="H16" s="58">
        <f>588.136+150.94</f>
        <v>739.07600000000002</v>
      </c>
      <c r="I16" s="58">
        <f>J16</f>
        <v>739.1</v>
      </c>
      <c r="J16" s="58">
        <v>739.1</v>
      </c>
      <c r="K16" s="12">
        <f t="shared" si="3"/>
        <v>0.84853731343283589</v>
      </c>
      <c r="L16" s="12">
        <f t="shared" si="4"/>
        <v>0.84856486796785302</v>
      </c>
    </row>
    <row r="17" spans="1:12" s="2" customFormat="1" ht="58.5" customHeight="1" x14ac:dyDescent="0.25">
      <c r="A17" s="13" t="s">
        <v>68</v>
      </c>
      <c r="B17" s="10" t="s">
        <v>51</v>
      </c>
      <c r="C17" s="11" t="s">
        <v>51</v>
      </c>
      <c r="D17" s="11" t="s">
        <v>51</v>
      </c>
      <c r="E17" s="58">
        <f t="shared" ref="E17:E19" si="11">F17</f>
        <v>94.5</v>
      </c>
      <c r="F17" s="57">
        <v>94.5</v>
      </c>
      <c r="G17" s="58">
        <f t="shared" ref="G17" si="12">H17</f>
        <v>62.54</v>
      </c>
      <c r="H17" s="58">
        <f>29.9+32.64</f>
        <v>62.54</v>
      </c>
      <c r="I17" s="58">
        <f t="shared" ref="I17" si="13">J17</f>
        <v>62.5</v>
      </c>
      <c r="J17" s="58">
        <v>62.5</v>
      </c>
      <c r="K17" s="12">
        <f t="shared" si="3"/>
        <v>0.66179894179894183</v>
      </c>
      <c r="L17" s="12">
        <f t="shared" si="4"/>
        <v>0.66137566137566139</v>
      </c>
    </row>
    <row r="18" spans="1:12" s="2" customFormat="1" ht="55.5" customHeight="1" x14ac:dyDescent="0.25">
      <c r="A18" s="13" t="s">
        <v>69</v>
      </c>
      <c r="B18" s="10" t="s">
        <v>20</v>
      </c>
      <c r="C18" s="46" t="s">
        <v>20</v>
      </c>
      <c r="D18" s="46" t="s">
        <v>20</v>
      </c>
      <c r="E18" s="58">
        <f t="shared" si="11"/>
        <v>177.9</v>
      </c>
      <c r="F18" s="57">
        <v>177.9</v>
      </c>
      <c r="G18" s="58">
        <f>H18</f>
        <v>177.85</v>
      </c>
      <c r="H18" s="58">
        <v>177.85</v>
      </c>
      <c r="I18" s="58">
        <f>J18</f>
        <v>177.85</v>
      </c>
      <c r="J18" s="58">
        <v>177.85</v>
      </c>
      <c r="K18" s="12">
        <f t="shared" si="3"/>
        <v>0.99971894322653165</v>
      </c>
      <c r="L18" s="12">
        <f t="shared" si="4"/>
        <v>0.99971894322653165</v>
      </c>
    </row>
    <row r="19" spans="1:12" s="2" customFormat="1" ht="47.25" customHeight="1" x14ac:dyDescent="0.25">
      <c r="A19" s="13" t="s">
        <v>70</v>
      </c>
      <c r="B19" s="10" t="s">
        <v>54</v>
      </c>
      <c r="C19" s="46" t="s">
        <v>54</v>
      </c>
      <c r="D19" s="46" t="s">
        <v>54</v>
      </c>
      <c r="E19" s="58">
        <f t="shared" si="11"/>
        <v>177.9</v>
      </c>
      <c r="F19" s="57">
        <v>177.9</v>
      </c>
      <c r="G19" s="58">
        <f>H19</f>
        <v>172.89</v>
      </c>
      <c r="H19" s="58">
        <f>119.33+53.56</f>
        <v>172.89</v>
      </c>
      <c r="I19" s="58">
        <f>J19</f>
        <v>172.9</v>
      </c>
      <c r="J19" s="58">
        <v>172.9</v>
      </c>
      <c r="K19" s="12">
        <f t="shared" si="3"/>
        <v>0.97183811129848219</v>
      </c>
      <c r="L19" s="12">
        <f t="shared" si="4"/>
        <v>0.97189432265317599</v>
      </c>
    </row>
    <row r="20" spans="1:12" s="2" customFormat="1" ht="18" customHeight="1" x14ac:dyDescent="0.25">
      <c r="A20" s="9" t="s">
        <v>71</v>
      </c>
      <c r="B20" s="73" t="s">
        <v>56</v>
      </c>
      <c r="C20" s="73"/>
      <c r="D20" s="73"/>
      <c r="E20" s="60">
        <f>SUM(E21:E24)</f>
        <v>15157.7</v>
      </c>
      <c r="F20" s="60">
        <f t="shared" ref="F20:J20" si="14">SUM(F21:F24)</f>
        <v>15157.7</v>
      </c>
      <c r="G20" s="60">
        <f t="shared" si="14"/>
        <v>14468.46</v>
      </c>
      <c r="H20" s="60">
        <f t="shared" si="14"/>
        <v>14468.46</v>
      </c>
      <c r="I20" s="60">
        <f t="shared" si="14"/>
        <v>14468.46</v>
      </c>
      <c r="J20" s="60">
        <f t="shared" si="14"/>
        <v>14468.46</v>
      </c>
      <c r="K20" s="12">
        <f t="shared" si="3"/>
        <v>0.95452872137593425</v>
      </c>
      <c r="L20" s="12">
        <f t="shared" si="4"/>
        <v>0.95452872137593425</v>
      </c>
    </row>
    <row r="21" spans="1:12" s="2" customFormat="1" ht="62.25" customHeight="1" x14ac:dyDescent="0.25">
      <c r="A21" s="6" t="s">
        <v>72</v>
      </c>
      <c r="B21" s="47" t="s">
        <v>57</v>
      </c>
      <c r="C21" s="11" t="s">
        <v>49</v>
      </c>
      <c r="D21" s="11" t="s">
        <v>49</v>
      </c>
      <c r="E21" s="58">
        <f>F21</f>
        <v>2069.8000000000002</v>
      </c>
      <c r="F21" s="57">
        <v>2069.8000000000002</v>
      </c>
      <c r="G21" s="58">
        <f>H21</f>
        <v>2069.73</v>
      </c>
      <c r="H21" s="58">
        <v>2069.73</v>
      </c>
      <c r="I21" s="58">
        <f>J21</f>
        <v>2069.73</v>
      </c>
      <c r="J21" s="58">
        <v>2069.73</v>
      </c>
      <c r="K21" s="12">
        <f t="shared" si="3"/>
        <v>0.99996618030727602</v>
      </c>
      <c r="L21" s="12">
        <f t="shared" si="4"/>
        <v>0.99996618030727602</v>
      </c>
    </row>
    <row r="22" spans="1:12" s="2" customFormat="1" ht="62.25" customHeight="1" x14ac:dyDescent="0.25">
      <c r="A22" s="6" t="s">
        <v>73</v>
      </c>
      <c r="B22" s="69" t="s">
        <v>58</v>
      </c>
      <c r="C22" s="13" t="s">
        <v>49</v>
      </c>
      <c r="D22" s="13" t="s">
        <v>49</v>
      </c>
      <c r="E22" s="58">
        <f t="shared" ref="E22:E24" si="15">F22</f>
        <v>10271.9</v>
      </c>
      <c r="F22" s="57">
        <v>10271.9</v>
      </c>
      <c r="G22" s="58">
        <f t="shared" ref="G22:G24" si="16">H22</f>
        <v>10271.84</v>
      </c>
      <c r="H22" s="58">
        <v>10271.84</v>
      </c>
      <c r="I22" s="58">
        <f t="shared" ref="I22:I24" si="17">J22</f>
        <v>10271.84</v>
      </c>
      <c r="J22" s="58">
        <v>10271.84</v>
      </c>
      <c r="K22" s="12">
        <f t="shared" si="3"/>
        <v>0.99999415882163967</v>
      </c>
      <c r="L22" s="12">
        <f t="shared" si="4"/>
        <v>0.99999415882163967</v>
      </c>
    </row>
    <row r="23" spans="1:12" s="2" customFormat="1" ht="62.25" customHeight="1" x14ac:dyDescent="0.25">
      <c r="A23" s="6" t="s">
        <v>74</v>
      </c>
      <c r="B23" s="10" t="s">
        <v>59</v>
      </c>
      <c r="C23" s="11" t="s">
        <v>49</v>
      </c>
      <c r="D23" s="11" t="s">
        <v>49</v>
      </c>
      <c r="E23" s="58">
        <f t="shared" si="15"/>
        <v>885</v>
      </c>
      <c r="F23" s="57">
        <v>885</v>
      </c>
      <c r="G23" s="58">
        <f t="shared" si="16"/>
        <v>770.6</v>
      </c>
      <c r="H23" s="58">
        <v>770.6</v>
      </c>
      <c r="I23" s="58">
        <f t="shared" si="17"/>
        <v>770.6</v>
      </c>
      <c r="J23" s="58">
        <v>770.6</v>
      </c>
      <c r="K23" s="12">
        <f t="shared" si="3"/>
        <v>0.87073446327683623</v>
      </c>
      <c r="L23" s="12">
        <f t="shared" si="4"/>
        <v>0.87073446327683623</v>
      </c>
    </row>
    <row r="24" spans="1:12" s="2" customFormat="1" ht="109.5" customHeight="1" x14ac:dyDescent="0.25">
      <c r="A24" s="6" t="s">
        <v>140</v>
      </c>
      <c r="B24" s="2" t="s">
        <v>139</v>
      </c>
      <c r="C24" s="11" t="s">
        <v>49</v>
      </c>
      <c r="D24" s="11" t="s">
        <v>49</v>
      </c>
      <c r="E24" s="58">
        <f t="shared" si="15"/>
        <v>1931</v>
      </c>
      <c r="F24" s="57">
        <v>1931</v>
      </c>
      <c r="G24" s="58">
        <f t="shared" si="16"/>
        <v>1356.29</v>
      </c>
      <c r="H24" s="58">
        <v>1356.29</v>
      </c>
      <c r="I24" s="58">
        <f t="shared" si="17"/>
        <v>1356.29</v>
      </c>
      <c r="J24" s="58">
        <v>1356.29</v>
      </c>
      <c r="K24" s="12">
        <f t="shared" si="3"/>
        <v>0.70237700673226311</v>
      </c>
      <c r="L24" s="12">
        <f t="shared" si="4"/>
        <v>0.70237700673226311</v>
      </c>
    </row>
    <row r="25" spans="1:12" s="2" customFormat="1" x14ac:dyDescent="0.25">
      <c r="A25" s="13"/>
      <c r="B25" s="7" t="s">
        <v>1</v>
      </c>
      <c r="C25" s="7"/>
      <c r="D25" s="5"/>
      <c r="E25" s="3">
        <f>E6+E10+E15+E20</f>
        <v>100018.40000000001</v>
      </c>
      <c r="F25" s="3">
        <f t="shared" ref="F25:J25" si="18">F6+F10+F15+F20</f>
        <v>100018.40000000001</v>
      </c>
      <c r="G25" s="3">
        <f t="shared" si="18"/>
        <v>97047.806000000011</v>
      </c>
      <c r="H25" s="3">
        <f>H6+H10+H15+H20</f>
        <v>97047.806000000011</v>
      </c>
      <c r="I25" s="3">
        <f>I6+I10+I15+I20</f>
        <v>97047.800000000017</v>
      </c>
      <c r="J25" s="3">
        <f t="shared" si="18"/>
        <v>97047.800000000017</v>
      </c>
      <c r="K25" s="12">
        <f t="shared" si="3"/>
        <v>0.97029952488742077</v>
      </c>
      <c r="L25" s="12">
        <f t="shared" si="4"/>
        <v>0.97029946489845875</v>
      </c>
    </row>
  </sheetData>
  <mergeCells count="15">
    <mergeCell ref="B15:D15"/>
    <mergeCell ref="B10:D10"/>
    <mergeCell ref="B6:D6"/>
    <mergeCell ref="B20:D20"/>
    <mergeCell ref="A1:L1"/>
    <mergeCell ref="A3:A4"/>
    <mergeCell ref="A2:L2"/>
    <mergeCell ref="G3:H3"/>
    <mergeCell ref="I3:J3"/>
    <mergeCell ref="K3:K4"/>
    <mergeCell ref="L3:L4"/>
    <mergeCell ref="B3:B4"/>
    <mergeCell ref="C3:C4"/>
    <mergeCell ref="D3:D4"/>
    <mergeCell ref="E3:F3"/>
  </mergeCells>
  <pageMargins left="0.39370078740157483" right="0.39370078740157483" top="0.39370078740157483" bottom="0.39370078740157483" header="0.31496062992125984" footer="0.31496062992125984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47"/>
  <sheetViews>
    <sheetView view="pageBreakPreview" zoomScale="80" zoomScaleNormal="70" zoomScaleSheetLayoutView="80" workbookViewId="0">
      <pane xSplit="4" ySplit="5" topLeftCell="E6" activePane="bottomRight" state="frozen"/>
      <selection pane="topRight"/>
      <selection pane="bottomLeft"/>
      <selection pane="bottomRight" activeCell="H10" sqref="H10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6" width="16.85546875" style="1" customWidth="1"/>
    <col min="7" max="7" width="14.85546875" style="66" customWidth="1"/>
    <col min="8" max="8" width="16.42578125" style="66" customWidth="1"/>
    <col min="9" max="9" width="15.5703125" style="66" customWidth="1"/>
    <col min="10" max="10" width="14.85546875" style="66" customWidth="1"/>
    <col min="11" max="11" width="27" style="66" customWidth="1"/>
    <col min="12" max="12" width="26.140625" style="66" customWidth="1"/>
    <col min="13" max="16384" width="9.140625" style="1"/>
  </cols>
  <sheetData>
    <row r="1" spans="1:12" ht="32.25" customHeight="1" x14ac:dyDescent="0.25">
      <c r="A1" s="80" t="s">
        <v>81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</row>
    <row r="2" spans="1:12" ht="32.25" customHeight="1" x14ac:dyDescent="0.25">
      <c r="A2" s="81" t="s">
        <v>146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2"/>
    </row>
    <row r="3" spans="1:12" s="2" customFormat="1" ht="32.25" customHeight="1" x14ac:dyDescent="0.25">
      <c r="A3" s="74" t="s">
        <v>18</v>
      </c>
      <c r="B3" s="74" t="s">
        <v>16</v>
      </c>
      <c r="C3" s="74" t="s">
        <v>3</v>
      </c>
      <c r="D3" s="74" t="s">
        <v>17</v>
      </c>
      <c r="E3" s="78" t="s">
        <v>28</v>
      </c>
      <c r="F3" s="79"/>
      <c r="G3" s="74" t="s">
        <v>4</v>
      </c>
      <c r="H3" s="74"/>
      <c r="I3" s="74" t="s">
        <v>5</v>
      </c>
      <c r="J3" s="74"/>
      <c r="K3" s="74" t="s">
        <v>8</v>
      </c>
      <c r="L3" s="74" t="s">
        <v>19</v>
      </c>
    </row>
    <row r="4" spans="1:12" s="2" customFormat="1" ht="64.5" customHeight="1" x14ac:dyDescent="0.25">
      <c r="A4" s="74"/>
      <c r="B4" s="74"/>
      <c r="C4" s="74"/>
      <c r="D4" s="74"/>
      <c r="E4" s="55" t="s">
        <v>0</v>
      </c>
      <c r="F4" s="55" t="s">
        <v>7</v>
      </c>
      <c r="G4" s="71" t="s">
        <v>0</v>
      </c>
      <c r="H4" s="71" t="s">
        <v>7</v>
      </c>
      <c r="I4" s="71" t="s">
        <v>0</v>
      </c>
      <c r="J4" s="71" t="s">
        <v>7</v>
      </c>
      <c r="K4" s="74"/>
      <c r="L4" s="74"/>
    </row>
    <row r="5" spans="1:12" s="2" customFormat="1" ht="21" customHeight="1" x14ac:dyDescent="0.25">
      <c r="A5" s="55">
        <v>1</v>
      </c>
      <c r="B5" s="55">
        <v>2</v>
      </c>
      <c r="C5" s="55">
        <v>3</v>
      </c>
      <c r="D5" s="55">
        <v>4</v>
      </c>
      <c r="E5" s="55">
        <v>5</v>
      </c>
      <c r="F5" s="55">
        <v>6</v>
      </c>
      <c r="G5" s="71">
        <v>7</v>
      </c>
      <c r="H5" s="71">
        <v>8</v>
      </c>
      <c r="I5" s="71">
        <v>9</v>
      </c>
      <c r="J5" s="71">
        <v>10</v>
      </c>
      <c r="K5" s="71">
        <v>11</v>
      </c>
      <c r="L5" s="71">
        <v>12</v>
      </c>
    </row>
    <row r="6" spans="1:12" s="38" customFormat="1" ht="49.5" x14ac:dyDescent="0.25">
      <c r="A6" s="6" t="s">
        <v>60</v>
      </c>
      <c r="B6" s="10" t="s">
        <v>143</v>
      </c>
      <c r="C6" s="11" t="s">
        <v>51</v>
      </c>
      <c r="D6" s="11" t="s">
        <v>51</v>
      </c>
      <c r="E6" s="48">
        <f>F6</f>
        <v>707</v>
      </c>
      <c r="F6" s="48">
        <v>707</v>
      </c>
      <c r="G6" s="48">
        <f t="shared" ref="G6:G7" si="0">H6</f>
        <v>206.5</v>
      </c>
      <c r="H6" s="48">
        <v>206.5</v>
      </c>
      <c r="I6" s="48">
        <f t="shared" ref="I6:I7" si="1">J6</f>
        <v>206.5</v>
      </c>
      <c r="J6" s="48">
        <v>206.5</v>
      </c>
      <c r="K6" s="12">
        <f>G6/E6</f>
        <v>0.29207920792079206</v>
      </c>
      <c r="L6" s="12">
        <f>I6/E6</f>
        <v>0.29207920792079206</v>
      </c>
    </row>
    <row r="7" spans="1:12" s="38" customFormat="1" ht="49.5" x14ac:dyDescent="0.25">
      <c r="A7" s="6" t="s">
        <v>61</v>
      </c>
      <c r="B7" s="10" t="s">
        <v>141</v>
      </c>
      <c r="C7" s="11" t="s">
        <v>51</v>
      </c>
      <c r="D7" s="11" t="s">
        <v>51</v>
      </c>
      <c r="E7" s="48">
        <f t="shared" ref="E7:E11" si="2">F7</f>
        <v>80</v>
      </c>
      <c r="F7" s="48">
        <v>80</v>
      </c>
      <c r="G7" s="48">
        <f t="shared" si="0"/>
        <v>76</v>
      </c>
      <c r="H7" s="48">
        <v>76</v>
      </c>
      <c r="I7" s="48">
        <f t="shared" si="1"/>
        <v>76</v>
      </c>
      <c r="J7" s="48">
        <v>76</v>
      </c>
      <c r="K7" s="12">
        <f t="shared" ref="K7:K12" si="3">G7/E7</f>
        <v>0.95</v>
      </c>
      <c r="L7" s="12">
        <f t="shared" ref="L7:L12" si="4">I7/E7</f>
        <v>0.95</v>
      </c>
    </row>
    <row r="8" spans="1:12" s="38" customFormat="1" ht="53.25" customHeight="1" x14ac:dyDescent="0.25">
      <c r="A8" s="6"/>
      <c r="B8" s="10" t="s">
        <v>142</v>
      </c>
      <c r="C8" s="11" t="s">
        <v>51</v>
      </c>
      <c r="D8" s="11" t="s">
        <v>51</v>
      </c>
      <c r="E8" s="48">
        <f t="shared" si="2"/>
        <v>23</v>
      </c>
      <c r="F8" s="48">
        <v>23</v>
      </c>
      <c r="G8" s="48">
        <f>H8</f>
        <v>23</v>
      </c>
      <c r="H8" s="48">
        <v>23</v>
      </c>
      <c r="I8" s="48">
        <f>J8</f>
        <v>23</v>
      </c>
      <c r="J8" s="48">
        <v>23</v>
      </c>
      <c r="K8" s="12">
        <f t="shared" si="3"/>
        <v>1</v>
      </c>
      <c r="L8" s="12">
        <f t="shared" si="4"/>
        <v>1</v>
      </c>
    </row>
    <row r="9" spans="1:12" s="38" customFormat="1" ht="85.5" customHeight="1" x14ac:dyDescent="0.25">
      <c r="A9" s="6" t="s">
        <v>63</v>
      </c>
      <c r="B9" s="10" t="s">
        <v>75</v>
      </c>
      <c r="C9" s="11" t="s">
        <v>51</v>
      </c>
      <c r="D9" s="11" t="s">
        <v>51</v>
      </c>
      <c r="E9" s="48">
        <f t="shared" si="2"/>
        <v>43.800000000000004</v>
      </c>
      <c r="F9" s="13">
        <v>43.800000000000004</v>
      </c>
      <c r="G9" s="48">
        <f t="shared" ref="G9:G11" si="5">H9</f>
        <v>43.8</v>
      </c>
      <c r="H9" s="48">
        <v>43.8</v>
      </c>
      <c r="I9" s="48">
        <f t="shared" ref="I9:I11" si="6">J9</f>
        <v>43.8</v>
      </c>
      <c r="J9" s="48">
        <v>43.8</v>
      </c>
      <c r="K9" s="12">
        <f t="shared" si="3"/>
        <v>0.99999999999999989</v>
      </c>
      <c r="L9" s="12">
        <f t="shared" si="4"/>
        <v>0.99999999999999989</v>
      </c>
    </row>
    <row r="10" spans="1:12" s="38" customFormat="1" ht="156" customHeight="1" x14ac:dyDescent="0.25">
      <c r="A10" s="6" t="s">
        <v>78</v>
      </c>
      <c r="B10" s="10" t="s">
        <v>144</v>
      </c>
      <c r="C10" s="11" t="s">
        <v>51</v>
      </c>
      <c r="D10" s="11" t="s">
        <v>51</v>
      </c>
      <c r="E10" s="48">
        <f t="shared" si="2"/>
        <v>11252.7</v>
      </c>
      <c r="F10" s="13">
        <v>11252.7</v>
      </c>
      <c r="G10" s="48">
        <f t="shared" si="5"/>
        <v>11054.3</v>
      </c>
      <c r="H10" s="48">
        <v>11054.3</v>
      </c>
      <c r="I10" s="48">
        <f t="shared" si="6"/>
        <v>11054.3</v>
      </c>
      <c r="J10" s="48">
        <v>11054.3</v>
      </c>
      <c r="K10" s="12">
        <f t="shared" si="3"/>
        <v>0.98236867596221333</v>
      </c>
      <c r="L10" s="12">
        <f t="shared" si="4"/>
        <v>0.98236867596221333</v>
      </c>
    </row>
    <row r="11" spans="1:12" s="38" customFormat="1" ht="93.75" customHeight="1" x14ac:dyDescent="0.25">
      <c r="A11" s="6" t="s">
        <v>71</v>
      </c>
      <c r="B11" s="10" t="s">
        <v>76</v>
      </c>
      <c r="C11" s="46" t="s">
        <v>145</v>
      </c>
      <c r="D11" s="46" t="s">
        <v>2</v>
      </c>
      <c r="E11" s="48">
        <f t="shared" si="2"/>
        <v>2870.2999999999997</v>
      </c>
      <c r="F11" s="13">
        <v>2870.2999999999997</v>
      </c>
      <c r="G11" s="48">
        <f t="shared" si="5"/>
        <v>2473.25</v>
      </c>
      <c r="H11" s="48">
        <f>1389.25+1084</f>
        <v>2473.25</v>
      </c>
      <c r="I11" s="13">
        <f t="shared" si="6"/>
        <v>2473.25</v>
      </c>
      <c r="J11" s="48">
        <f>1389.25+1084</f>
        <v>2473.25</v>
      </c>
      <c r="K11" s="12">
        <f t="shared" si="3"/>
        <v>0.86166951189771113</v>
      </c>
      <c r="L11" s="12">
        <f t="shared" si="4"/>
        <v>0.86166951189771113</v>
      </c>
    </row>
    <row r="12" spans="1:12" s="2" customFormat="1" x14ac:dyDescent="0.25">
      <c r="A12" s="13"/>
      <c r="B12" s="7" t="s">
        <v>1</v>
      </c>
      <c r="C12" s="7"/>
      <c r="D12" s="5"/>
      <c r="E12" s="8">
        <f t="shared" ref="E12:J12" si="7">SUM(E6:E11)</f>
        <v>14976.8</v>
      </c>
      <c r="F12" s="8">
        <f t="shared" si="7"/>
        <v>14976.8</v>
      </c>
      <c r="G12" s="8">
        <f t="shared" si="7"/>
        <v>13876.849999999999</v>
      </c>
      <c r="H12" s="8">
        <f t="shared" si="7"/>
        <v>13876.849999999999</v>
      </c>
      <c r="I12" s="8">
        <f t="shared" si="7"/>
        <v>13876.849999999999</v>
      </c>
      <c r="J12" s="8">
        <f t="shared" si="7"/>
        <v>13876.849999999999</v>
      </c>
      <c r="K12" s="12">
        <f t="shared" si="3"/>
        <v>0.92655640724320276</v>
      </c>
      <c r="L12" s="12">
        <f t="shared" si="4"/>
        <v>0.92655640724320276</v>
      </c>
    </row>
    <row r="38" ht="30.75" customHeight="1" x14ac:dyDescent="0.25"/>
    <row r="40" ht="18.75" customHeight="1" x14ac:dyDescent="0.25"/>
    <row r="41" ht="18.75" customHeight="1" x14ac:dyDescent="0.25"/>
    <row r="44" ht="18.75" customHeight="1" x14ac:dyDescent="0.25"/>
    <row r="46" ht="18.75" customHeight="1" x14ac:dyDescent="0.25"/>
    <row r="47" ht="18.75" customHeight="1" x14ac:dyDescent="0.25"/>
  </sheetData>
  <mergeCells count="11">
    <mergeCell ref="A1:L1"/>
    <mergeCell ref="A2:L2"/>
    <mergeCell ref="A3:A4"/>
    <mergeCell ref="B3:B4"/>
    <mergeCell ref="C3:C4"/>
    <mergeCell ref="D3:D4"/>
    <mergeCell ref="L3:L4"/>
    <mergeCell ref="E3:F3"/>
    <mergeCell ref="G3:H3"/>
    <mergeCell ref="I3:J3"/>
    <mergeCell ref="K3:K4"/>
  </mergeCells>
  <pageMargins left="0.39370078740157483" right="0.39370078740157483" top="0.39370078740157483" bottom="0.39370078740157483" header="0.31496062992125984" footer="0.31496062992125984"/>
  <pageSetup paperSize="9" scale="5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8"/>
  <sheetViews>
    <sheetView view="pageBreakPreview" zoomScale="80" zoomScaleNormal="90" zoomScaleSheetLayoutView="80" workbookViewId="0">
      <pane xSplit="9" ySplit="4" topLeftCell="J5" activePane="bottomRight" state="frozen"/>
      <selection activeCell="B2" sqref="B2:B3"/>
      <selection pane="topRight" activeCell="B2" sqref="B2:B3"/>
      <selection pane="bottomLeft" activeCell="B2" sqref="B2:B3"/>
      <selection pane="bottomRight" activeCell="B6" sqref="B6:B7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5" width="16.85546875" style="1" customWidth="1"/>
    <col min="6" max="7" width="16.85546875" style="1" hidden="1" customWidth="1"/>
    <col min="8" max="8" width="16.85546875" style="1" customWidth="1"/>
    <col min="9" max="9" width="14.85546875" style="66" customWidth="1"/>
    <col min="10" max="10" width="16.140625" style="66" hidden="1" customWidth="1"/>
    <col min="11" max="11" width="15.28515625" style="66" hidden="1" customWidth="1"/>
    <col min="12" max="12" width="16.42578125" style="66" customWidth="1"/>
    <col min="13" max="13" width="15.42578125" style="66" customWidth="1"/>
    <col min="14" max="14" width="14" style="66" hidden="1" customWidth="1"/>
    <col min="15" max="15" width="13.85546875" style="66" hidden="1" customWidth="1"/>
    <col min="16" max="16" width="14.85546875" style="66" customWidth="1"/>
    <col min="17" max="17" width="25.5703125" style="66" customWidth="1"/>
    <col min="18" max="18" width="26.140625" style="66" customWidth="1"/>
    <col min="19" max="16384" width="9.140625" style="1"/>
  </cols>
  <sheetData>
    <row r="1" spans="1:18" ht="51" customHeight="1" x14ac:dyDescent="0.25">
      <c r="A1" s="74" t="s">
        <v>82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</row>
    <row r="2" spans="1:18" ht="18.75" customHeight="1" x14ac:dyDescent="0.25">
      <c r="A2" s="75" t="s">
        <v>148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7"/>
    </row>
    <row r="3" spans="1:18" s="2" customFormat="1" ht="31.5" customHeight="1" x14ac:dyDescent="0.25">
      <c r="A3" s="74" t="s">
        <v>18</v>
      </c>
      <c r="B3" s="74" t="s">
        <v>16</v>
      </c>
      <c r="C3" s="74" t="s">
        <v>3</v>
      </c>
      <c r="D3" s="74" t="s">
        <v>17</v>
      </c>
      <c r="E3" s="78" t="s">
        <v>28</v>
      </c>
      <c r="F3" s="83"/>
      <c r="G3" s="83"/>
      <c r="H3" s="79"/>
      <c r="I3" s="74" t="s">
        <v>4</v>
      </c>
      <c r="J3" s="74"/>
      <c r="K3" s="74"/>
      <c r="L3" s="74"/>
      <c r="M3" s="74" t="s">
        <v>5</v>
      </c>
      <c r="N3" s="74"/>
      <c r="O3" s="74"/>
      <c r="P3" s="74"/>
      <c r="Q3" s="74" t="s">
        <v>8</v>
      </c>
      <c r="R3" s="74" t="s">
        <v>19</v>
      </c>
    </row>
    <row r="4" spans="1:18" s="2" customFormat="1" ht="67.5" customHeight="1" x14ac:dyDescent="0.25">
      <c r="A4" s="74"/>
      <c r="B4" s="74"/>
      <c r="C4" s="74"/>
      <c r="D4" s="74"/>
      <c r="E4" s="40" t="s">
        <v>0</v>
      </c>
      <c r="F4" s="40" t="s">
        <v>15</v>
      </c>
      <c r="G4" s="40" t="s">
        <v>6</v>
      </c>
      <c r="H4" s="40" t="s">
        <v>7</v>
      </c>
      <c r="I4" s="62" t="s">
        <v>0</v>
      </c>
      <c r="J4" s="62" t="s">
        <v>15</v>
      </c>
      <c r="K4" s="62" t="s">
        <v>6</v>
      </c>
      <c r="L4" s="62" t="s">
        <v>7</v>
      </c>
      <c r="M4" s="62" t="s">
        <v>0</v>
      </c>
      <c r="N4" s="62" t="s">
        <v>15</v>
      </c>
      <c r="O4" s="62" t="s">
        <v>6</v>
      </c>
      <c r="P4" s="62" t="s">
        <v>7</v>
      </c>
      <c r="Q4" s="74"/>
      <c r="R4" s="74"/>
    </row>
    <row r="5" spans="1:18" s="2" customFormat="1" ht="22.5" customHeight="1" x14ac:dyDescent="0.25">
      <c r="A5" s="40">
        <v>1</v>
      </c>
      <c r="B5" s="61">
        <v>2</v>
      </c>
      <c r="C5" s="61">
        <v>3</v>
      </c>
      <c r="D5" s="61">
        <v>4</v>
      </c>
      <c r="E5" s="61">
        <v>5</v>
      </c>
      <c r="F5" s="61"/>
      <c r="G5" s="61"/>
      <c r="H5" s="61">
        <v>6</v>
      </c>
      <c r="I5" s="62">
        <v>7</v>
      </c>
      <c r="J5" s="62">
        <v>6</v>
      </c>
      <c r="K5" s="62">
        <v>6</v>
      </c>
      <c r="L5" s="62">
        <v>8</v>
      </c>
      <c r="M5" s="62">
        <v>9</v>
      </c>
      <c r="N5" s="62">
        <v>6</v>
      </c>
      <c r="O5" s="62">
        <v>6</v>
      </c>
      <c r="P5" s="62">
        <v>10</v>
      </c>
      <c r="Q5" s="62">
        <v>11</v>
      </c>
      <c r="R5" s="62">
        <v>12</v>
      </c>
    </row>
    <row r="6" spans="1:18" s="2" customFormat="1" ht="61.5" customHeight="1" x14ac:dyDescent="0.25">
      <c r="A6" s="6" t="s">
        <v>77</v>
      </c>
      <c r="B6" s="49" t="s">
        <v>79</v>
      </c>
      <c r="C6" s="46" t="s">
        <v>20</v>
      </c>
      <c r="D6" s="46" t="s">
        <v>2</v>
      </c>
      <c r="E6" s="13">
        <f>H6</f>
        <v>62002.8</v>
      </c>
      <c r="F6" s="13"/>
      <c r="G6" s="13"/>
      <c r="H6" s="13">
        <v>62002.8</v>
      </c>
      <c r="I6" s="13">
        <f>L6</f>
        <v>57704.6</v>
      </c>
      <c r="J6" s="13"/>
      <c r="K6" s="13"/>
      <c r="L6" s="13">
        <v>57704.6</v>
      </c>
      <c r="M6" s="13">
        <f>P6</f>
        <v>57704.6</v>
      </c>
      <c r="N6" s="13"/>
      <c r="O6" s="13"/>
      <c r="P6" s="13">
        <v>57704.6</v>
      </c>
      <c r="Q6" s="12">
        <f>I6/E6</f>
        <v>0.93067732424987248</v>
      </c>
      <c r="R6" s="12">
        <f>M6/E6</f>
        <v>0.93067732424987248</v>
      </c>
    </row>
    <row r="7" spans="1:18" s="2" customFormat="1" ht="61.5" customHeight="1" x14ac:dyDescent="0.25">
      <c r="A7" s="6" t="s">
        <v>63</v>
      </c>
      <c r="B7" s="49" t="s">
        <v>80</v>
      </c>
      <c r="C7" s="46" t="s">
        <v>20</v>
      </c>
      <c r="D7" s="46" t="s">
        <v>2</v>
      </c>
      <c r="E7" s="13">
        <f>H7</f>
        <v>1425.2</v>
      </c>
      <c r="F7" s="13"/>
      <c r="G7" s="13"/>
      <c r="H7" s="13">
        <v>1425.2</v>
      </c>
      <c r="I7" s="48">
        <f>L7</f>
        <v>163.24</v>
      </c>
      <c r="J7" s="48"/>
      <c r="K7" s="48"/>
      <c r="L7" s="48">
        <f>55.74+107.5</f>
        <v>163.24</v>
      </c>
      <c r="M7" s="48">
        <f>P7</f>
        <v>163.19999999999999</v>
      </c>
      <c r="N7" s="48"/>
      <c r="O7" s="48"/>
      <c r="P7" s="48">
        <v>163.19999999999999</v>
      </c>
      <c r="Q7" s="12">
        <f>I7/E7</f>
        <v>0.11453831041257367</v>
      </c>
      <c r="R7" s="12">
        <f>M7/E7</f>
        <v>0.11451024417625595</v>
      </c>
    </row>
    <row r="8" spans="1:18" s="2" customFormat="1" x14ac:dyDescent="0.25">
      <c r="A8" s="13"/>
      <c r="B8" s="7" t="s">
        <v>1</v>
      </c>
      <c r="C8" s="7"/>
      <c r="D8" s="5"/>
      <c r="E8" s="8">
        <f>SUM(E6:E7)</f>
        <v>63428</v>
      </c>
      <c r="F8" s="8">
        <f t="shared" ref="F8:P8" si="0">SUM(F6:F7)</f>
        <v>0</v>
      </c>
      <c r="G8" s="8">
        <f t="shared" si="0"/>
        <v>0</v>
      </c>
      <c r="H8" s="8">
        <f t="shared" si="0"/>
        <v>63428</v>
      </c>
      <c r="I8" s="8">
        <f t="shared" si="0"/>
        <v>57867.839999999997</v>
      </c>
      <c r="J8" s="8">
        <f t="shared" si="0"/>
        <v>0</v>
      </c>
      <c r="K8" s="8">
        <f t="shared" si="0"/>
        <v>0</v>
      </c>
      <c r="L8" s="8">
        <f t="shared" si="0"/>
        <v>57867.839999999997</v>
      </c>
      <c r="M8" s="8">
        <f t="shared" si="0"/>
        <v>57867.799999999996</v>
      </c>
      <c r="N8" s="8">
        <f t="shared" si="0"/>
        <v>0</v>
      </c>
      <c r="O8" s="8">
        <f t="shared" si="0"/>
        <v>0</v>
      </c>
      <c r="P8" s="8">
        <f t="shared" si="0"/>
        <v>57867.799999999996</v>
      </c>
      <c r="Q8" s="12">
        <f>I8/E8</f>
        <v>0.91233903008135198</v>
      </c>
      <c r="R8" s="12">
        <f>M8/E8</f>
        <v>0.91233839944504003</v>
      </c>
    </row>
  </sheetData>
  <mergeCells count="11">
    <mergeCell ref="A1:R1"/>
    <mergeCell ref="A2:R2"/>
    <mergeCell ref="E3:H3"/>
    <mergeCell ref="I3:L3"/>
    <mergeCell ref="M3:P3"/>
    <mergeCell ref="Q3:Q4"/>
    <mergeCell ref="R3:R4"/>
    <mergeCell ref="A3:A4"/>
    <mergeCell ref="B3:B4"/>
    <mergeCell ref="C3:C4"/>
    <mergeCell ref="D3:D4"/>
  </mergeCells>
  <pageMargins left="0.39370078740157483" right="0.39370078740157483" top="0.39370078740157483" bottom="0.39370078740157483" header="0.31496062992125984" footer="0.31496062992125984"/>
  <pageSetup paperSize="9" scale="5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  <pageSetUpPr fitToPage="1"/>
  </sheetPr>
  <dimension ref="A1:V10"/>
  <sheetViews>
    <sheetView view="pageBreakPreview" zoomScale="80" zoomScaleNormal="90" zoomScaleSheetLayoutView="80" workbookViewId="0">
      <pane xSplit="7" ySplit="2" topLeftCell="H3" activePane="bottomRight" state="frozen"/>
      <selection activeCell="G17" sqref="G17"/>
      <selection pane="topRight" activeCell="G17" sqref="G17"/>
      <selection pane="bottomLeft" activeCell="G17" sqref="G17"/>
      <selection pane="bottomRight" activeCell="D5" sqref="D5"/>
    </sheetView>
  </sheetViews>
  <sheetFormatPr defaultRowHeight="17.25" x14ac:dyDescent="0.3"/>
  <cols>
    <col min="1" max="1" width="7.5703125" style="19" customWidth="1"/>
    <col min="2" max="2" width="53.140625" style="19" customWidth="1"/>
    <col min="3" max="3" width="17.85546875" style="19" customWidth="1"/>
    <col min="4" max="4" width="18" style="19" customWidth="1"/>
    <col min="5" max="5" width="16.5703125" style="19" customWidth="1"/>
    <col min="6" max="6" width="13.7109375" style="19" customWidth="1"/>
    <col min="7" max="10" width="16.85546875" style="19" customWidth="1"/>
    <col min="11" max="11" width="22.85546875" style="19" customWidth="1"/>
    <col min="12" max="12" width="22.28515625" style="19" customWidth="1"/>
    <col min="13" max="15" width="16.85546875" style="19" customWidth="1"/>
    <col min="16" max="16" width="11.28515625" style="19" bestFit="1" customWidth="1"/>
    <col min="17" max="17" width="12.42578125" style="19" customWidth="1"/>
    <col min="18" max="19" width="11.28515625" style="19" bestFit="1" customWidth="1"/>
    <col min="20" max="20" width="10.42578125" style="19" customWidth="1"/>
    <col min="21" max="21" width="11.28515625" style="19" bestFit="1" customWidth="1"/>
    <col min="22" max="22" width="12.85546875" style="19" customWidth="1"/>
    <col min="23" max="16384" width="9.140625" style="19"/>
  </cols>
  <sheetData>
    <row r="1" spans="1:22" s="1" customFormat="1" ht="60" customHeight="1" x14ac:dyDescent="0.25">
      <c r="A1" s="80" t="s">
        <v>85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s="1" customFormat="1" ht="18.75" customHeight="1" x14ac:dyDescent="0.25">
      <c r="A2" s="84" t="s">
        <v>146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18"/>
      <c r="N2" s="18"/>
      <c r="O2" s="18"/>
      <c r="P2" s="18"/>
      <c r="Q2" s="18"/>
      <c r="R2" s="18"/>
      <c r="S2" s="18"/>
      <c r="T2" s="18"/>
      <c r="U2" s="18"/>
      <c r="V2" s="18"/>
    </row>
    <row r="3" spans="1:22" ht="17.25" customHeight="1" x14ac:dyDescent="0.3">
      <c r="A3" s="74" t="s">
        <v>18</v>
      </c>
      <c r="B3" s="74" t="s">
        <v>16</v>
      </c>
      <c r="C3" s="74" t="s">
        <v>3</v>
      </c>
      <c r="D3" s="74" t="s">
        <v>17</v>
      </c>
      <c r="E3" s="78" t="s">
        <v>28</v>
      </c>
      <c r="F3" s="79"/>
      <c r="G3" s="74" t="s">
        <v>4</v>
      </c>
      <c r="H3" s="74"/>
      <c r="I3" s="74" t="s">
        <v>5</v>
      </c>
      <c r="J3" s="74"/>
      <c r="K3" s="74" t="s">
        <v>8</v>
      </c>
      <c r="L3" s="74" t="s">
        <v>19</v>
      </c>
    </row>
    <row r="4" spans="1:22" ht="122.25" customHeight="1" x14ac:dyDescent="0.3">
      <c r="A4" s="74"/>
      <c r="B4" s="74"/>
      <c r="C4" s="74"/>
      <c r="D4" s="74"/>
      <c r="E4" s="62" t="s">
        <v>0</v>
      </c>
      <c r="F4" s="62" t="s">
        <v>7</v>
      </c>
      <c r="G4" s="62" t="s">
        <v>0</v>
      </c>
      <c r="H4" s="62" t="s">
        <v>7</v>
      </c>
      <c r="I4" s="62" t="s">
        <v>0</v>
      </c>
      <c r="J4" s="62" t="s">
        <v>7</v>
      </c>
      <c r="K4" s="74"/>
      <c r="L4" s="74"/>
    </row>
    <row r="5" spans="1:22" x14ac:dyDescent="0.3">
      <c r="A5" s="62">
        <v>1</v>
      </c>
      <c r="B5" s="64">
        <v>2</v>
      </c>
      <c r="C5" s="65">
        <v>3</v>
      </c>
      <c r="D5" s="65">
        <v>4</v>
      </c>
      <c r="E5" s="63">
        <v>5</v>
      </c>
      <c r="F5" s="63">
        <v>6</v>
      </c>
      <c r="G5" s="63">
        <v>9</v>
      </c>
      <c r="H5" s="63">
        <v>10</v>
      </c>
      <c r="I5" s="63">
        <v>11</v>
      </c>
      <c r="J5" s="63">
        <v>12</v>
      </c>
      <c r="K5" s="63">
        <v>13</v>
      </c>
      <c r="L5" s="63">
        <v>14</v>
      </c>
    </row>
    <row r="6" spans="1:22" s="39" customFormat="1" ht="82.5" x14ac:dyDescent="0.3">
      <c r="A6" s="6" t="s">
        <v>77</v>
      </c>
      <c r="B6" s="70" t="s">
        <v>86</v>
      </c>
      <c r="C6" s="13" t="s">
        <v>49</v>
      </c>
      <c r="D6" s="13" t="s">
        <v>49</v>
      </c>
      <c r="E6" s="13">
        <f>F6</f>
        <v>659.6</v>
      </c>
      <c r="F6" s="13">
        <v>659.6</v>
      </c>
      <c r="G6" s="48">
        <f>H6</f>
        <v>389.99</v>
      </c>
      <c r="H6" s="48">
        <f>119.6+270.39</f>
        <v>389.99</v>
      </c>
      <c r="I6" s="48">
        <f>J6</f>
        <v>390</v>
      </c>
      <c r="J6" s="48">
        <v>390</v>
      </c>
      <c r="K6" s="12">
        <f>G6/E6</f>
        <v>0.5912522741055185</v>
      </c>
      <c r="L6" s="12">
        <f>I6/E6</f>
        <v>0.59126743480897515</v>
      </c>
    </row>
    <row r="7" spans="1:22" s="39" customFormat="1" ht="131.25" customHeight="1" x14ac:dyDescent="0.3">
      <c r="A7" s="6" t="s">
        <v>63</v>
      </c>
      <c r="B7" s="70" t="s">
        <v>87</v>
      </c>
      <c r="C7" s="13" t="s">
        <v>145</v>
      </c>
      <c r="D7" s="13" t="s">
        <v>2</v>
      </c>
      <c r="E7" s="13">
        <f t="shared" ref="E7:E9" si="0">F7</f>
        <v>1263.3</v>
      </c>
      <c r="F7" s="13">
        <v>1263.3</v>
      </c>
      <c r="G7" s="48">
        <f t="shared" ref="G7:G9" si="1">H7</f>
        <v>1127.4000000000001</v>
      </c>
      <c r="H7" s="48">
        <f>800.1+327.3</f>
        <v>1127.4000000000001</v>
      </c>
      <c r="I7" s="48">
        <f>J7</f>
        <v>1127.4000000000001</v>
      </c>
      <c r="J7" s="13">
        <v>1127.4000000000001</v>
      </c>
      <c r="K7" s="12">
        <f t="shared" ref="K7:K10" si="2">G7/E7</f>
        <v>0.89242460223224895</v>
      </c>
      <c r="L7" s="12">
        <f t="shared" ref="L7:L10" si="3">I7/E7</f>
        <v>0.89242460223224895</v>
      </c>
    </row>
    <row r="8" spans="1:22" ht="49.5" x14ac:dyDescent="0.3">
      <c r="A8" s="6" t="s">
        <v>78</v>
      </c>
      <c r="B8" s="70" t="s">
        <v>88</v>
      </c>
      <c r="C8" s="13" t="s">
        <v>49</v>
      </c>
      <c r="D8" s="13" t="s">
        <v>49</v>
      </c>
      <c r="E8" s="48">
        <f t="shared" si="0"/>
        <v>135</v>
      </c>
      <c r="F8" s="48">
        <v>135</v>
      </c>
      <c r="G8" s="48">
        <f t="shared" si="1"/>
        <v>105.03</v>
      </c>
      <c r="H8" s="48">
        <v>105.03</v>
      </c>
      <c r="I8" s="48">
        <f t="shared" ref="I8:I9" si="4">J8</f>
        <v>105.03</v>
      </c>
      <c r="J8" s="48">
        <v>105.03</v>
      </c>
      <c r="K8" s="12">
        <f t="shared" si="2"/>
        <v>0.77800000000000002</v>
      </c>
      <c r="L8" s="12">
        <f t="shared" si="3"/>
        <v>0.77800000000000002</v>
      </c>
    </row>
    <row r="9" spans="1:22" ht="49.5" x14ac:dyDescent="0.3">
      <c r="A9" s="6" t="s">
        <v>71</v>
      </c>
      <c r="B9" s="70" t="s">
        <v>89</v>
      </c>
      <c r="C9" s="13" t="s">
        <v>49</v>
      </c>
      <c r="D9" s="13" t="s">
        <v>49</v>
      </c>
      <c r="E9" s="48">
        <f t="shared" si="0"/>
        <v>72</v>
      </c>
      <c r="F9" s="48">
        <v>72</v>
      </c>
      <c r="G9" s="48">
        <f t="shared" si="1"/>
        <v>66</v>
      </c>
      <c r="H9" s="48">
        <v>66</v>
      </c>
      <c r="I9" s="48">
        <f t="shared" si="4"/>
        <v>66</v>
      </c>
      <c r="J9" s="48">
        <v>66</v>
      </c>
      <c r="K9" s="12">
        <f t="shared" si="2"/>
        <v>0.91666666666666663</v>
      </c>
      <c r="L9" s="12">
        <f t="shared" si="3"/>
        <v>0.91666666666666663</v>
      </c>
    </row>
    <row r="10" spans="1:22" x14ac:dyDescent="0.3">
      <c r="A10" s="13"/>
      <c r="B10" s="7" t="s">
        <v>1</v>
      </c>
      <c r="C10" s="7"/>
      <c r="D10" s="5"/>
      <c r="E10" s="8">
        <f>SUM(E6:E9)</f>
        <v>2129.9</v>
      </c>
      <c r="F10" s="8">
        <f t="shared" ref="F10:J10" si="5">SUM(F6:F9)</f>
        <v>2129.9</v>
      </c>
      <c r="G10" s="8">
        <f t="shared" si="5"/>
        <v>1688.42</v>
      </c>
      <c r="H10" s="8">
        <f t="shared" si="5"/>
        <v>1688.42</v>
      </c>
      <c r="I10" s="8">
        <f t="shared" si="5"/>
        <v>1688.43</v>
      </c>
      <c r="J10" s="8">
        <f t="shared" si="5"/>
        <v>1688.43</v>
      </c>
      <c r="K10" s="12">
        <f t="shared" si="2"/>
        <v>0.79272266303582328</v>
      </c>
      <c r="L10" s="12">
        <f t="shared" si="3"/>
        <v>0.79272735809192918</v>
      </c>
    </row>
  </sheetData>
  <mergeCells count="11">
    <mergeCell ref="L3:L4"/>
    <mergeCell ref="A1:L1"/>
    <mergeCell ref="A2:L2"/>
    <mergeCell ref="E3:F3"/>
    <mergeCell ref="G3:H3"/>
    <mergeCell ref="I3:J3"/>
    <mergeCell ref="K3:K4"/>
    <mergeCell ref="A3:A4"/>
    <mergeCell ref="B3:B4"/>
    <mergeCell ref="C3:C4"/>
    <mergeCell ref="D3:D4"/>
  </mergeCells>
  <pageMargins left="0.39370078740157483" right="0.39370078740157483" top="0.39370078740157483" bottom="0.39370078740157483" header="0.31496062992125984" footer="0.31496062992125984"/>
  <pageSetup paperSize="9" scale="5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N14"/>
  <sheetViews>
    <sheetView tabSelected="1" view="pageBreakPreview" zoomScale="85" zoomScaleNormal="90" zoomScaleSheetLayoutView="85" workbookViewId="0">
      <pane xSplit="10" ySplit="2" topLeftCell="K6" activePane="bottomRight" state="frozen"/>
      <selection activeCell="C10" sqref="C10"/>
      <selection pane="topRight" activeCell="C10" sqref="C10"/>
      <selection pane="bottomLeft" activeCell="C10" sqref="C10"/>
      <selection pane="bottomRight" activeCell="K7" sqref="K7"/>
    </sheetView>
  </sheetViews>
  <sheetFormatPr defaultRowHeight="16.5" x14ac:dyDescent="0.25"/>
  <cols>
    <col min="1" max="1" width="10.42578125" style="1" hidden="1" customWidth="1"/>
    <col min="2" max="2" width="7.42578125" style="1" bestFit="1" customWidth="1"/>
    <col min="3" max="3" width="31.5703125" style="1" customWidth="1"/>
    <col min="4" max="4" width="16.5703125" style="1" customWidth="1"/>
    <col min="5" max="5" width="19" style="1" customWidth="1"/>
    <col min="6" max="6" width="16.28515625" style="1" customWidth="1"/>
    <col min="7" max="7" width="13.7109375" style="1" customWidth="1"/>
    <col min="8" max="8" width="17.28515625" style="66" customWidth="1" collapsed="1"/>
    <col min="9" max="9" width="15.140625" style="66" customWidth="1"/>
    <col min="10" max="11" width="16.85546875" style="66" customWidth="1"/>
    <col min="12" max="12" width="28" style="66" customWidth="1"/>
    <col min="13" max="13" width="27.5703125" style="66" customWidth="1"/>
    <col min="14" max="28" width="16.85546875" style="1" customWidth="1"/>
    <col min="29" max="29" width="3.140625" style="1" customWidth="1"/>
    <col min="30" max="30" width="22.5703125" style="1" customWidth="1"/>
    <col min="31" max="31" width="14.42578125" style="1" hidden="1" customWidth="1"/>
    <col min="32" max="32" width="14" style="1" hidden="1" customWidth="1"/>
    <col min="33" max="33" width="12.7109375" style="1" hidden="1" customWidth="1"/>
    <col min="34" max="34" width="20.85546875" style="1" customWidth="1"/>
    <col min="35" max="35" width="12" style="1" hidden="1" customWidth="1"/>
    <col min="36" max="36" width="3" style="1" hidden="1" customWidth="1"/>
    <col min="37" max="37" width="21.28515625" style="1" customWidth="1"/>
    <col min="38" max="38" width="14.7109375" style="1" hidden="1" customWidth="1"/>
    <col min="39" max="39" width="12.7109375" style="1" hidden="1" customWidth="1"/>
    <col min="40" max="40" width="25.42578125" style="1" customWidth="1"/>
    <col min="41" max="16384" width="9.140625" style="1"/>
  </cols>
  <sheetData>
    <row r="1" spans="1:40" ht="79.5" customHeight="1" x14ac:dyDescent="0.25">
      <c r="A1" s="18" t="s">
        <v>83</v>
      </c>
      <c r="B1" s="84" t="s">
        <v>138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</row>
    <row r="2" spans="1:40" ht="16.5" customHeight="1" x14ac:dyDescent="0.25">
      <c r="A2" s="43"/>
      <c r="B2" s="83" t="s">
        <v>147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</row>
    <row r="3" spans="1:40" ht="16.5" customHeight="1" x14ac:dyDescent="0.25">
      <c r="B3" s="74" t="s">
        <v>18</v>
      </c>
      <c r="C3" s="74" t="s">
        <v>16</v>
      </c>
      <c r="D3" s="74" t="s">
        <v>3</v>
      </c>
      <c r="E3" s="74" t="s">
        <v>17</v>
      </c>
      <c r="F3" s="74" t="s">
        <v>28</v>
      </c>
      <c r="G3" s="74"/>
      <c r="H3" s="74" t="s">
        <v>4</v>
      </c>
      <c r="I3" s="74"/>
      <c r="J3" s="74" t="s">
        <v>5</v>
      </c>
      <c r="K3" s="74"/>
      <c r="L3" s="74" t="s">
        <v>8</v>
      </c>
      <c r="M3" s="74" t="s">
        <v>19</v>
      </c>
    </row>
    <row r="4" spans="1:40" ht="75" customHeight="1" x14ac:dyDescent="0.25">
      <c r="B4" s="74"/>
      <c r="C4" s="74"/>
      <c r="D4" s="74"/>
      <c r="E4" s="74"/>
      <c r="F4" s="40" t="s">
        <v>0</v>
      </c>
      <c r="G4" s="40" t="s">
        <v>7</v>
      </c>
      <c r="H4" s="62" t="s">
        <v>0</v>
      </c>
      <c r="I4" s="62" t="s">
        <v>7</v>
      </c>
      <c r="J4" s="62" t="s">
        <v>0</v>
      </c>
      <c r="K4" s="62" t="s">
        <v>7</v>
      </c>
      <c r="L4" s="74"/>
      <c r="M4" s="74"/>
    </row>
    <row r="5" spans="1:40" x14ac:dyDescent="0.25">
      <c r="B5" s="40">
        <v>1</v>
      </c>
      <c r="C5" s="42">
        <v>2</v>
      </c>
      <c r="D5" s="44">
        <v>3</v>
      </c>
      <c r="E5" s="44">
        <v>4</v>
      </c>
      <c r="F5" s="41">
        <v>5</v>
      </c>
      <c r="G5" s="41">
        <v>6</v>
      </c>
      <c r="H5" s="63">
        <v>9</v>
      </c>
      <c r="I5" s="63">
        <v>10</v>
      </c>
      <c r="J5" s="63">
        <v>11</v>
      </c>
      <c r="K5" s="63">
        <v>12</v>
      </c>
      <c r="L5" s="63">
        <v>13</v>
      </c>
      <c r="M5" s="63">
        <v>14</v>
      </c>
    </row>
    <row r="6" spans="1:40" ht="66.75" customHeight="1" x14ac:dyDescent="0.25">
      <c r="B6" s="6" t="s">
        <v>77</v>
      </c>
      <c r="C6" s="50" t="s">
        <v>90</v>
      </c>
      <c r="D6" s="15" t="s">
        <v>49</v>
      </c>
      <c r="E6" s="15" t="s">
        <v>49</v>
      </c>
      <c r="F6" s="13">
        <f>G6</f>
        <v>733.7</v>
      </c>
      <c r="G6" s="51">
        <v>733.7</v>
      </c>
      <c r="H6" s="48">
        <f>I6</f>
        <v>606.1</v>
      </c>
      <c r="I6" s="48">
        <v>606.1</v>
      </c>
      <c r="J6" s="48">
        <f>K6</f>
        <v>606.1</v>
      </c>
      <c r="K6" s="48">
        <v>606.1</v>
      </c>
      <c r="L6" s="12">
        <f>H6/F6</f>
        <v>0.82608695652173914</v>
      </c>
      <c r="M6" s="12">
        <f>J6/F6</f>
        <v>0.82608695652173914</v>
      </c>
    </row>
    <row r="7" spans="1:40" ht="64.5" customHeight="1" x14ac:dyDescent="0.25">
      <c r="B7" s="6" t="s">
        <v>63</v>
      </c>
      <c r="C7" s="50" t="s">
        <v>91</v>
      </c>
      <c r="D7" s="15" t="s">
        <v>49</v>
      </c>
      <c r="E7" s="15" t="s">
        <v>49</v>
      </c>
      <c r="F7" s="13">
        <f t="shared" ref="F7:F13" si="0">G7</f>
        <v>436.5</v>
      </c>
      <c r="G7" s="51">
        <v>436.5</v>
      </c>
      <c r="H7" s="48">
        <f>I7</f>
        <v>408.25</v>
      </c>
      <c r="I7" s="48">
        <f>30+378.25</f>
        <v>408.25</v>
      </c>
      <c r="J7" s="48">
        <f>K7</f>
        <v>408.25</v>
      </c>
      <c r="K7" s="48">
        <f>30+378.25</f>
        <v>408.25</v>
      </c>
      <c r="L7" s="12">
        <f t="shared" ref="L7:L14" si="1">H7/F7</f>
        <v>0.93528064146620848</v>
      </c>
      <c r="M7" s="12">
        <f t="shared" ref="M7:M14" si="2">J7/F7</f>
        <v>0.93528064146620848</v>
      </c>
    </row>
    <row r="8" spans="1:40" ht="47.25" x14ac:dyDescent="0.25">
      <c r="B8" s="6" t="s">
        <v>78</v>
      </c>
      <c r="C8" s="50" t="s">
        <v>92</v>
      </c>
      <c r="D8" s="15" t="s">
        <v>49</v>
      </c>
      <c r="E8" s="15" t="s">
        <v>49</v>
      </c>
      <c r="F8" s="13">
        <f t="shared" si="0"/>
        <v>96</v>
      </c>
      <c r="G8" s="51">
        <v>96</v>
      </c>
      <c r="H8" s="48">
        <f t="shared" ref="H8" si="3">I8</f>
        <v>84</v>
      </c>
      <c r="I8" s="48">
        <v>84</v>
      </c>
      <c r="J8" s="48">
        <f t="shared" ref="J8" si="4">K8</f>
        <v>84</v>
      </c>
      <c r="K8" s="48">
        <v>84</v>
      </c>
      <c r="L8" s="12">
        <f t="shared" si="1"/>
        <v>0.875</v>
      </c>
      <c r="M8" s="12">
        <f t="shared" si="2"/>
        <v>0.875</v>
      </c>
    </row>
    <row r="9" spans="1:40" ht="63" x14ac:dyDescent="0.25">
      <c r="B9" s="6" t="s">
        <v>71</v>
      </c>
      <c r="C9" s="50" t="s">
        <v>93</v>
      </c>
      <c r="D9" s="15" t="s">
        <v>49</v>
      </c>
      <c r="E9" s="15" t="s">
        <v>49</v>
      </c>
      <c r="F9" s="13">
        <f t="shared" si="0"/>
        <v>125.39999999999999</v>
      </c>
      <c r="G9" s="51">
        <v>125.39999999999999</v>
      </c>
      <c r="H9" s="48">
        <f t="shared" ref="H9" si="5">I9</f>
        <v>116.63</v>
      </c>
      <c r="I9" s="48">
        <f>24.68+91.95</f>
        <v>116.63</v>
      </c>
      <c r="J9" s="48">
        <f t="shared" ref="J9" si="6">K9</f>
        <v>116.63</v>
      </c>
      <c r="K9" s="48">
        <f>24.68+91.95</f>
        <v>116.63</v>
      </c>
      <c r="L9" s="12">
        <f t="shared" si="1"/>
        <v>0.93006379585326959</v>
      </c>
      <c r="M9" s="12">
        <f t="shared" si="2"/>
        <v>0.93006379585326959</v>
      </c>
    </row>
    <row r="10" spans="1:40" ht="65.25" customHeight="1" x14ac:dyDescent="0.25">
      <c r="B10" s="6" t="s">
        <v>98</v>
      </c>
      <c r="C10" s="52" t="s">
        <v>94</v>
      </c>
      <c r="D10" s="15" t="s">
        <v>49</v>
      </c>
      <c r="E10" s="15" t="s">
        <v>49</v>
      </c>
      <c r="F10" s="48" t="s">
        <v>134</v>
      </c>
      <c r="G10" s="48"/>
      <c r="H10" s="48" t="s">
        <v>134</v>
      </c>
      <c r="I10" s="48" t="s">
        <v>134</v>
      </c>
      <c r="J10" s="48" t="s">
        <v>134</v>
      </c>
      <c r="K10" s="48" t="s">
        <v>134</v>
      </c>
      <c r="L10" s="48" t="s">
        <v>134</v>
      </c>
      <c r="M10" s="48" t="s">
        <v>134</v>
      </c>
    </row>
    <row r="11" spans="1:40" ht="94.5" x14ac:dyDescent="0.25">
      <c r="B11" s="6" t="s">
        <v>99</v>
      </c>
      <c r="C11" s="52" t="s">
        <v>95</v>
      </c>
      <c r="D11" s="85" t="s">
        <v>49</v>
      </c>
      <c r="E11" s="85" t="s">
        <v>49</v>
      </c>
      <c r="F11" s="13">
        <f t="shared" si="0"/>
        <v>792.1</v>
      </c>
      <c r="G11" s="51">
        <v>792.1</v>
      </c>
      <c r="H11" s="51">
        <f t="shared" ref="H11:K11" si="7">H12+H13</f>
        <v>538.47</v>
      </c>
      <c r="I11" s="51">
        <f t="shared" si="7"/>
        <v>538.47</v>
      </c>
      <c r="J11" s="51">
        <f t="shared" si="7"/>
        <v>538.47</v>
      </c>
      <c r="K11" s="51">
        <f t="shared" ref="K11" si="8">K12+K13</f>
        <v>538.47</v>
      </c>
      <c r="L11" s="12">
        <f t="shared" si="1"/>
        <v>0.67980053023608134</v>
      </c>
      <c r="M11" s="12">
        <f t="shared" si="2"/>
        <v>0.67980053023608134</v>
      </c>
    </row>
    <row r="12" spans="1:40" x14ac:dyDescent="0.25">
      <c r="B12" s="6" t="s">
        <v>100</v>
      </c>
      <c r="C12" s="53" t="s">
        <v>96</v>
      </c>
      <c r="D12" s="86"/>
      <c r="E12" s="86"/>
      <c r="F12" s="13">
        <f t="shared" si="0"/>
        <v>322.10000000000002</v>
      </c>
      <c r="G12" s="51">
        <v>322.10000000000002</v>
      </c>
      <c r="H12" s="48">
        <f>I12</f>
        <v>258.49</v>
      </c>
      <c r="I12" s="48">
        <v>258.49</v>
      </c>
      <c r="J12" s="48">
        <f>K12</f>
        <v>258.49</v>
      </c>
      <c r="K12" s="48">
        <v>258.49</v>
      </c>
      <c r="L12" s="12">
        <f t="shared" si="1"/>
        <v>0.80251474697298975</v>
      </c>
      <c r="M12" s="12">
        <f t="shared" si="2"/>
        <v>0.80251474697298975</v>
      </c>
    </row>
    <row r="13" spans="1:40" ht="78.75" x14ac:dyDescent="0.25">
      <c r="B13" s="6" t="s">
        <v>101</v>
      </c>
      <c r="C13" s="54" t="s">
        <v>97</v>
      </c>
      <c r="D13" s="87"/>
      <c r="E13" s="87"/>
      <c r="F13" s="48">
        <f t="shared" si="0"/>
        <v>470</v>
      </c>
      <c r="G13" s="51">
        <v>470</v>
      </c>
      <c r="H13" s="48">
        <f>I13</f>
        <v>279.98</v>
      </c>
      <c r="I13" s="48">
        <v>279.98</v>
      </c>
      <c r="J13" s="48">
        <f>K13</f>
        <v>279.98</v>
      </c>
      <c r="K13" s="48">
        <v>279.98</v>
      </c>
      <c r="L13" s="12">
        <f t="shared" si="1"/>
        <v>0.59570212765957453</v>
      </c>
      <c r="M13" s="12">
        <f t="shared" si="2"/>
        <v>0.59570212765957453</v>
      </c>
    </row>
    <row r="14" spans="1:40" x14ac:dyDescent="0.25">
      <c r="B14" s="13"/>
      <c r="C14" s="7" t="s">
        <v>1</v>
      </c>
      <c r="D14" s="7"/>
      <c r="E14" s="5"/>
      <c r="F14" s="8">
        <f>SUM(F6:F11)</f>
        <v>2183.7000000000003</v>
      </c>
      <c r="G14" s="8">
        <f>SUM(G6:G11)</f>
        <v>2183.7000000000003</v>
      </c>
      <c r="H14" s="8">
        <f t="shared" ref="H14:K14" si="9">SUM(H6:H11)</f>
        <v>1753.45</v>
      </c>
      <c r="I14" s="8">
        <f t="shared" si="9"/>
        <v>1753.45</v>
      </c>
      <c r="J14" s="8">
        <f t="shared" si="9"/>
        <v>1753.45</v>
      </c>
      <c r="K14" s="8">
        <f t="shared" si="9"/>
        <v>1753.45</v>
      </c>
      <c r="L14" s="12">
        <f t="shared" si="1"/>
        <v>0.80297201996611245</v>
      </c>
      <c r="M14" s="12">
        <f t="shared" si="2"/>
        <v>0.80297201996611245</v>
      </c>
    </row>
  </sheetData>
  <mergeCells count="13">
    <mergeCell ref="B1:M1"/>
    <mergeCell ref="B2:M2"/>
    <mergeCell ref="D11:D13"/>
    <mergeCell ref="E11:E13"/>
    <mergeCell ref="L3:L4"/>
    <mergeCell ref="M3:M4"/>
    <mergeCell ref="B3:B4"/>
    <mergeCell ref="C3:C4"/>
    <mergeCell ref="D3:D4"/>
    <mergeCell ref="E3:E4"/>
    <mergeCell ref="F3:G3"/>
    <mergeCell ref="H3:I3"/>
    <mergeCell ref="J3:K3"/>
  </mergeCells>
  <pageMargins left="0.39370078740157483" right="0.39370078740157483" top="0.39370078740157483" bottom="0.39370078740157483" header="0.31496062992125984" footer="0.31496062992125984"/>
  <pageSetup paperSize="9" scale="6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M55"/>
  <sheetViews>
    <sheetView view="pageBreakPreview" zoomScale="85" zoomScaleNormal="90" zoomScaleSheetLayoutView="85" workbookViewId="0">
      <pane xSplit="10" ySplit="2" topLeftCell="K3" activePane="bottomRight" state="frozen"/>
      <selection activeCell="C10" sqref="C10"/>
      <selection pane="topRight" activeCell="C10" sqref="C10"/>
      <selection pane="bottomLeft" activeCell="C10" sqref="C10"/>
      <selection pane="bottomRight" activeCell="F34" sqref="F34"/>
    </sheetView>
  </sheetViews>
  <sheetFormatPr defaultRowHeight="16.5" x14ac:dyDescent="0.25"/>
  <cols>
    <col min="1" max="1" width="10.42578125" style="1" hidden="1" customWidth="1"/>
    <col min="2" max="2" width="5.7109375" style="1" customWidth="1"/>
    <col min="3" max="3" width="42.42578125" style="1" customWidth="1"/>
    <col min="4" max="4" width="23.7109375" style="1" customWidth="1"/>
    <col min="5" max="5" width="18.85546875" style="1" customWidth="1"/>
    <col min="6" max="6" width="17.28515625" style="1" customWidth="1"/>
    <col min="7" max="7" width="16" style="1" customWidth="1"/>
    <col min="8" max="8" width="14.5703125" style="66" customWidth="1"/>
    <col min="9" max="9" width="15.140625" style="66" customWidth="1"/>
    <col min="10" max="11" width="16.85546875" style="66" customWidth="1"/>
    <col min="12" max="12" width="24.85546875" style="66" customWidth="1"/>
    <col min="13" max="13" width="24.7109375" style="66" customWidth="1"/>
    <col min="14" max="14" width="16.85546875" style="66" customWidth="1"/>
    <col min="15" max="27" width="16.85546875" style="1" customWidth="1"/>
    <col min="28" max="28" width="3.140625" style="1" customWidth="1"/>
    <col min="29" max="29" width="22.5703125" style="1" customWidth="1"/>
    <col min="30" max="30" width="14.42578125" style="1" hidden="1" customWidth="1"/>
    <col min="31" max="31" width="14" style="1" hidden="1" customWidth="1"/>
    <col min="32" max="32" width="12.7109375" style="1" hidden="1" customWidth="1"/>
    <col min="33" max="33" width="20.85546875" style="1" customWidth="1"/>
    <col min="34" max="34" width="12" style="1" hidden="1" customWidth="1"/>
    <col min="35" max="35" width="3" style="1" hidden="1" customWidth="1"/>
    <col min="36" max="36" width="21.28515625" style="1" customWidth="1"/>
    <col min="37" max="37" width="14.7109375" style="1" hidden="1" customWidth="1"/>
    <col min="38" max="38" width="12.7109375" style="1" hidden="1" customWidth="1"/>
    <col min="39" max="39" width="25.42578125" style="1" customWidth="1"/>
    <col min="40" max="16384" width="9.140625" style="1"/>
  </cols>
  <sheetData>
    <row r="1" spans="1:39" ht="68.25" customHeight="1" x14ac:dyDescent="0.25">
      <c r="A1" s="18" t="s">
        <v>84</v>
      </c>
      <c r="B1" s="18"/>
      <c r="C1" s="84" t="s">
        <v>137</v>
      </c>
      <c r="D1" s="84"/>
      <c r="E1" s="84"/>
      <c r="F1" s="84"/>
      <c r="G1" s="84"/>
      <c r="H1" s="84"/>
      <c r="I1" s="84"/>
      <c r="J1" s="84"/>
      <c r="K1" s="84"/>
      <c r="L1" s="84"/>
      <c r="M1" s="67"/>
      <c r="N1" s="67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</row>
    <row r="2" spans="1:39" ht="16.5" customHeight="1" x14ac:dyDescent="0.25">
      <c r="A2" s="14"/>
      <c r="B2" s="14"/>
      <c r="C2" s="83" t="s">
        <v>146</v>
      </c>
      <c r="D2" s="83"/>
      <c r="E2" s="83"/>
      <c r="F2" s="83"/>
      <c r="G2" s="83"/>
      <c r="H2" s="83"/>
      <c r="I2" s="83"/>
      <c r="J2" s="83"/>
      <c r="K2" s="83"/>
      <c r="L2" s="83"/>
      <c r="M2" s="68"/>
      <c r="N2" s="68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</row>
    <row r="3" spans="1:39" ht="17.25" thickBot="1" x14ac:dyDescent="0.3"/>
    <row r="4" spans="1:39" ht="16.5" customHeight="1" x14ac:dyDescent="0.25">
      <c r="B4" s="99" t="s">
        <v>18</v>
      </c>
      <c r="C4" s="104" t="s">
        <v>102</v>
      </c>
      <c r="D4" s="94" t="s">
        <v>3</v>
      </c>
      <c r="E4" s="94" t="s">
        <v>17</v>
      </c>
      <c r="F4" s="101" t="s">
        <v>103</v>
      </c>
      <c r="G4" s="101"/>
      <c r="H4" s="101" t="s">
        <v>136</v>
      </c>
      <c r="I4" s="101"/>
      <c r="J4" s="101" t="s">
        <v>135</v>
      </c>
      <c r="K4" s="101"/>
      <c r="L4" s="102" t="s">
        <v>8</v>
      </c>
      <c r="M4" s="100" t="s">
        <v>19</v>
      </c>
    </row>
    <row r="5" spans="1:39" ht="72.75" customHeight="1" x14ac:dyDescent="0.25">
      <c r="B5" s="99"/>
      <c r="C5" s="105"/>
      <c r="D5" s="95"/>
      <c r="E5" s="95"/>
      <c r="F5" s="97">
        <f>F8+F26+F43</f>
        <v>63336.800000000003</v>
      </c>
      <c r="G5" s="97">
        <f t="shared" ref="G5:K5" si="0">G8+G26+G43</f>
        <v>63336.800000000003</v>
      </c>
      <c r="H5" s="97">
        <f t="shared" si="0"/>
        <v>58504.568999999989</v>
      </c>
      <c r="I5" s="97">
        <f t="shared" si="0"/>
        <v>58504.568999999989</v>
      </c>
      <c r="J5" s="97">
        <f t="shared" si="0"/>
        <v>58504.568999999989</v>
      </c>
      <c r="K5" s="97">
        <f t="shared" si="0"/>
        <v>58504.568999999989</v>
      </c>
      <c r="L5" s="103"/>
      <c r="M5" s="100"/>
    </row>
    <row r="6" spans="1:39" x14ac:dyDescent="0.25">
      <c r="B6" s="99"/>
      <c r="C6" s="105"/>
      <c r="D6" s="96"/>
      <c r="E6" s="96"/>
      <c r="F6" s="98"/>
      <c r="G6" s="98"/>
      <c r="H6" s="98"/>
      <c r="I6" s="98"/>
      <c r="J6" s="98"/>
      <c r="K6" s="98"/>
      <c r="L6" s="103"/>
      <c r="M6" s="100"/>
    </row>
    <row r="7" spans="1:39" ht="17.25" thickBot="1" x14ac:dyDescent="0.3">
      <c r="B7" s="26">
        <v>1</v>
      </c>
      <c r="C7" s="22">
        <f>B7+1</f>
        <v>2</v>
      </c>
      <c r="D7" s="22">
        <f t="shared" ref="D7:G7" si="1">C7+1</f>
        <v>3</v>
      </c>
      <c r="E7" s="22">
        <f t="shared" si="1"/>
        <v>4</v>
      </c>
      <c r="F7" s="22">
        <f t="shared" si="1"/>
        <v>5</v>
      </c>
      <c r="G7" s="22">
        <f t="shared" si="1"/>
        <v>6</v>
      </c>
      <c r="H7" s="22">
        <f t="shared" ref="H7" si="2">G7+1</f>
        <v>7</v>
      </c>
      <c r="I7" s="22">
        <f t="shared" ref="I7" si="3">H7+1</f>
        <v>8</v>
      </c>
      <c r="J7" s="22">
        <f t="shared" ref="J7" si="4">I7+1</f>
        <v>9</v>
      </c>
      <c r="K7" s="22">
        <f t="shared" ref="K7" si="5">J7+1</f>
        <v>10</v>
      </c>
      <c r="L7" s="22">
        <f t="shared" ref="L7" si="6">K7+1</f>
        <v>11</v>
      </c>
      <c r="M7" s="22">
        <f t="shared" ref="M7" si="7">L7+1</f>
        <v>12</v>
      </c>
    </row>
    <row r="8" spans="1:39" ht="36" customHeight="1" x14ac:dyDescent="0.25">
      <c r="B8" s="28">
        <v>1</v>
      </c>
      <c r="C8" s="91" t="s">
        <v>104</v>
      </c>
      <c r="D8" s="92"/>
      <c r="E8" s="93"/>
      <c r="F8" s="32">
        <f>G8</f>
        <v>22596</v>
      </c>
      <c r="G8" s="32">
        <f>SUM(G10:G25)</f>
        <v>22596</v>
      </c>
      <c r="H8" s="32">
        <f>I8</f>
        <v>17851.048999999999</v>
      </c>
      <c r="I8" s="32">
        <f>SUM(I10:I25)</f>
        <v>17851.048999999999</v>
      </c>
      <c r="J8" s="32">
        <f>K8</f>
        <v>17851.048999999999</v>
      </c>
      <c r="K8" s="32">
        <f>SUM(K10:K25)</f>
        <v>17851.048999999999</v>
      </c>
      <c r="L8" s="30">
        <f>H8/F8</f>
        <v>0.79000924942467687</v>
      </c>
      <c r="M8" s="31">
        <f>J8/F8</f>
        <v>0.79000924942467687</v>
      </c>
    </row>
    <row r="9" spans="1:39" x14ac:dyDescent="0.25">
      <c r="B9" s="28"/>
      <c r="C9" s="23" t="s">
        <v>105</v>
      </c>
      <c r="D9" s="16"/>
      <c r="E9" s="27"/>
      <c r="F9" s="21"/>
      <c r="G9" s="21"/>
      <c r="H9" s="21"/>
      <c r="I9" s="21"/>
      <c r="J9" s="21"/>
      <c r="K9" s="21"/>
      <c r="L9" s="30"/>
      <c r="M9" s="31"/>
    </row>
    <row r="10" spans="1:39" ht="47.25" x14ac:dyDescent="0.25">
      <c r="B10" s="29" t="s">
        <v>9</v>
      </c>
      <c r="C10" s="24" t="s">
        <v>106</v>
      </c>
      <c r="D10" s="16" t="s">
        <v>54</v>
      </c>
      <c r="E10" s="27" t="s">
        <v>114</v>
      </c>
      <c r="F10" s="21">
        <f t="shared" ref="F10:F54" si="8">G10</f>
        <v>1541.3</v>
      </c>
      <c r="G10" s="21">
        <v>1541.3</v>
      </c>
      <c r="H10" s="21">
        <f t="shared" ref="H10:H54" si="9">I10</f>
        <v>1541.3</v>
      </c>
      <c r="I10" s="21">
        <v>1541.3</v>
      </c>
      <c r="J10" s="21">
        <f t="shared" ref="J10:J54" si="10">K10</f>
        <v>1541.3</v>
      </c>
      <c r="K10" s="21">
        <v>1541.3</v>
      </c>
      <c r="L10" s="30">
        <f t="shared" ref="L10:L55" si="11">H10/F10</f>
        <v>1</v>
      </c>
      <c r="M10" s="31">
        <f t="shared" ref="M10:M55" si="12">J10/F10</f>
        <v>1</v>
      </c>
    </row>
    <row r="11" spans="1:39" ht="47.25" x14ac:dyDescent="0.25">
      <c r="B11" s="29" t="s">
        <v>10</v>
      </c>
      <c r="C11" s="24" t="s">
        <v>38</v>
      </c>
      <c r="D11" s="16" t="s">
        <v>54</v>
      </c>
      <c r="E11" s="27" t="s">
        <v>114</v>
      </c>
      <c r="F11" s="21">
        <f t="shared" si="8"/>
        <v>853.5</v>
      </c>
      <c r="G11" s="21">
        <v>853.5</v>
      </c>
      <c r="H11" s="21">
        <f t="shared" si="9"/>
        <v>853.5</v>
      </c>
      <c r="I11" s="21">
        <v>853.5</v>
      </c>
      <c r="J11" s="21">
        <f t="shared" si="10"/>
        <v>853.5</v>
      </c>
      <c r="K11" s="21">
        <v>853.5</v>
      </c>
      <c r="L11" s="30">
        <f t="shared" si="11"/>
        <v>1</v>
      </c>
      <c r="M11" s="31">
        <f t="shared" si="12"/>
        <v>1</v>
      </c>
    </row>
    <row r="12" spans="1:39" ht="47.25" x14ac:dyDescent="0.25">
      <c r="B12" s="29" t="s">
        <v>11</v>
      </c>
      <c r="C12" s="24" t="s">
        <v>39</v>
      </c>
      <c r="D12" s="16" t="s">
        <v>54</v>
      </c>
      <c r="E12" s="27" t="s">
        <v>114</v>
      </c>
      <c r="F12" s="21">
        <f t="shared" si="8"/>
        <v>558</v>
      </c>
      <c r="G12" s="21">
        <v>558</v>
      </c>
      <c r="H12" s="21">
        <f t="shared" si="9"/>
        <v>558</v>
      </c>
      <c r="I12" s="21">
        <v>558</v>
      </c>
      <c r="J12" s="21">
        <f t="shared" si="10"/>
        <v>558</v>
      </c>
      <c r="K12" s="21">
        <v>558</v>
      </c>
      <c r="L12" s="30">
        <f t="shared" si="11"/>
        <v>1</v>
      </c>
      <c r="M12" s="31">
        <f t="shared" si="12"/>
        <v>1</v>
      </c>
    </row>
    <row r="13" spans="1:39" ht="47.25" x14ac:dyDescent="0.25">
      <c r="B13" s="29" t="s">
        <v>12</v>
      </c>
      <c r="C13" s="24" t="s">
        <v>107</v>
      </c>
      <c r="D13" s="16" t="s">
        <v>54</v>
      </c>
      <c r="E13" s="27" t="s">
        <v>114</v>
      </c>
      <c r="F13" s="21">
        <f t="shared" si="8"/>
        <v>1263.3</v>
      </c>
      <c r="G13" s="21">
        <v>1263.3</v>
      </c>
      <c r="H13" s="21">
        <f t="shared" si="9"/>
        <v>915.90099999999995</v>
      </c>
      <c r="I13" s="21">
        <v>915.90099999999995</v>
      </c>
      <c r="J13" s="21">
        <f t="shared" si="10"/>
        <v>915.90099999999995</v>
      </c>
      <c r="K13" s="21">
        <v>915.90099999999995</v>
      </c>
      <c r="L13" s="30">
        <f t="shared" si="11"/>
        <v>0.72500672840972058</v>
      </c>
      <c r="M13" s="31">
        <f t="shared" si="12"/>
        <v>0.72500672840972058</v>
      </c>
    </row>
    <row r="14" spans="1:39" ht="47.25" x14ac:dyDescent="0.25">
      <c r="B14" s="29" t="s">
        <v>13</v>
      </c>
      <c r="C14" s="24" t="s">
        <v>40</v>
      </c>
      <c r="D14" s="16" t="s">
        <v>54</v>
      </c>
      <c r="E14" s="27" t="s">
        <v>114</v>
      </c>
      <c r="F14" s="21">
        <f t="shared" si="8"/>
        <v>1735.4</v>
      </c>
      <c r="G14" s="21">
        <v>1735.4</v>
      </c>
      <c r="H14" s="21">
        <f t="shared" si="9"/>
        <v>987.15599999999995</v>
      </c>
      <c r="I14" s="21">
        <v>987.15599999999995</v>
      </c>
      <c r="J14" s="21">
        <f t="shared" si="10"/>
        <v>987.15599999999995</v>
      </c>
      <c r="K14" s="21">
        <v>987.15599999999995</v>
      </c>
      <c r="L14" s="30">
        <f t="shared" si="11"/>
        <v>0.56883485075486917</v>
      </c>
      <c r="M14" s="31">
        <f t="shared" si="12"/>
        <v>0.56883485075486917</v>
      </c>
    </row>
    <row r="15" spans="1:39" ht="47.25" x14ac:dyDescent="0.25">
      <c r="B15" s="29" t="s">
        <v>21</v>
      </c>
      <c r="C15" s="24" t="s">
        <v>41</v>
      </c>
      <c r="D15" s="16" t="s">
        <v>54</v>
      </c>
      <c r="E15" s="27" t="s">
        <v>114</v>
      </c>
      <c r="F15" s="21">
        <f t="shared" si="8"/>
        <v>626.4</v>
      </c>
      <c r="G15" s="21">
        <v>626.4</v>
      </c>
      <c r="H15" s="21">
        <f t="shared" si="9"/>
        <v>621.71</v>
      </c>
      <c r="I15" s="21">
        <v>621.71</v>
      </c>
      <c r="J15" s="21">
        <f t="shared" si="10"/>
        <v>621.71</v>
      </c>
      <c r="K15" s="21">
        <v>621.71</v>
      </c>
      <c r="L15" s="30">
        <f t="shared" si="11"/>
        <v>0.99251277139208183</v>
      </c>
      <c r="M15" s="31">
        <f t="shared" si="12"/>
        <v>0.99251277139208183</v>
      </c>
    </row>
    <row r="16" spans="1:39" ht="47.25" x14ac:dyDescent="0.25">
      <c r="B16" s="29" t="s">
        <v>14</v>
      </c>
      <c r="C16" s="24" t="s">
        <v>42</v>
      </c>
      <c r="D16" s="16" t="s">
        <v>54</v>
      </c>
      <c r="E16" s="27" t="s">
        <v>114</v>
      </c>
      <c r="F16" s="21">
        <f t="shared" si="8"/>
        <v>1108.8</v>
      </c>
      <c r="G16" s="21">
        <v>1108.8</v>
      </c>
      <c r="H16" s="21">
        <f t="shared" si="9"/>
        <v>1047.4960000000001</v>
      </c>
      <c r="I16" s="21">
        <v>1047.4960000000001</v>
      </c>
      <c r="J16" s="21">
        <f t="shared" si="10"/>
        <v>1047.4960000000001</v>
      </c>
      <c r="K16" s="21">
        <v>1047.4960000000001</v>
      </c>
      <c r="L16" s="30">
        <f t="shared" si="11"/>
        <v>0.94471139971139984</v>
      </c>
      <c r="M16" s="31">
        <f t="shared" si="12"/>
        <v>0.94471139971139984</v>
      </c>
    </row>
    <row r="17" spans="2:13" ht="47.25" x14ac:dyDescent="0.25">
      <c r="B17" s="29" t="s">
        <v>22</v>
      </c>
      <c r="C17" s="24" t="s">
        <v>43</v>
      </c>
      <c r="D17" s="16" t="s">
        <v>54</v>
      </c>
      <c r="E17" s="27" t="s">
        <v>114</v>
      </c>
      <c r="F17" s="21">
        <f t="shared" si="8"/>
        <v>521.70000000000005</v>
      </c>
      <c r="G17" s="21">
        <v>521.70000000000005</v>
      </c>
      <c r="H17" s="21">
        <f t="shared" si="9"/>
        <v>521.67999999999995</v>
      </c>
      <c r="I17" s="21">
        <v>521.67999999999995</v>
      </c>
      <c r="J17" s="21">
        <f t="shared" si="10"/>
        <v>521.67999999999995</v>
      </c>
      <c r="K17" s="21">
        <v>521.67999999999995</v>
      </c>
      <c r="L17" s="30">
        <f t="shared" si="11"/>
        <v>0.99996166379145079</v>
      </c>
      <c r="M17" s="31">
        <f t="shared" si="12"/>
        <v>0.99996166379145079</v>
      </c>
    </row>
    <row r="18" spans="2:13" ht="47.25" x14ac:dyDescent="0.25">
      <c r="B18" s="29" t="s">
        <v>23</v>
      </c>
      <c r="C18" s="24" t="s">
        <v>108</v>
      </c>
      <c r="D18" s="16" t="s">
        <v>54</v>
      </c>
      <c r="E18" s="27" t="s">
        <v>114</v>
      </c>
      <c r="F18" s="21">
        <f t="shared" si="8"/>
        <v>6529.9</v>
      </c>
      <c r="G18" s="21">
        <v>6529.9</v>
      </c>
      <c r="H18" s="21">
        <f t="shared" si="9"/>
        <v>4204.95</v>
      </c>
      <c r="I18" s="21">
        <v>4204.95</v>
      </c>
      <c r="J18" s="21">
        <f t="shared" si="10"/>
        <v>4204.95</v>
      </c>
      <c r="K18" s="21">
        <v>4204.95</v>
      </c>
      <c r="L18" s="30">
        <f t="shared" si="11"/>
        <v>0.64395319989586364</v>
      </c>
      <c r="M18" s="31">
        <f t="shared" si="12"/>
        <v>0.64395319989586364</v>
      </c>
    </row>
    <row r="19" spans="2:13" ht="47.25" x14ac:dyDescent="0.25">
      <c r="B19" s="29" t="s">
        <v>24</v>
      </c>
      <c r="C19" s="24" t="s">
        <v>109</v>
      </c>
      <c r="D19" s="16" t="s">
        <v>54</v>
      </c>
      <c r="E19" s="27" t="s">
        <v>114</v>
      </c>
      <c r="F19" s="21">
        <f t="shared" si="8"/>
        <v>307.2</v>
      </c>
      <c r="G19" s="21">
        <v>307.2</v>
      </c>
      <c r="H19" s="21">
        <f t="shared" si="9"/>
        <v>304.43</v>
      </c>
      <c r="I19" s="21">
        <v>304.43</v>
      </c>
      <c r="J19" s="21">
        <f t="shared" si="10"/>
        <v>304.43</v>
      </c>
      <c r="K19" s="21">
        <v>304.43</v>
      </c>
      <c r="L19" s="30">
        <f t="shared" si="11"/>
        <v>0.99098307291666676</v>
      </c>
      <c r="M19" s="31">
        <f t="shared" si="12"/>
        <v>0.99098307291666676</v>
      </c>
    </row>
    <row r="20" spans="2:13" ht="47.25" x14ac:dyDescent="0.25">
      <c r="B20" s="29" t="s">
        <v>25</v>
      </c>
      <c r="C20" s="24" t="s">
        <v>44</v>
      </c>
      <c r="D20" s="16" t="s">
        <v>54</v>
      </c>
      <c r="E20" s="27" t="s">
        <v>114</v>
      </c>
      <c r="F20" s="21">
        <f t="shared" si="8"/>
        <v>1054.2</v>
      </c>
      <c r="G20" s="21">
        <v>1054.2</v>
      </c>
      <c r="H20" s="21">
        <f t="shared" si="9"/>
        <v>791.72</v>
      </c>
      <c r="I20" s="21">
        <v>791.72</v>
      </c>
      <c r="J20" s="21">
        <f t="shared" si="10"/>
        <v>791.72</v>
      </c>
      <c r="K20" s="21">
        <v>791.72</v>
      </c>
      <c r="L20" s="30">
        <f t="shared" si="11"/>
        <v>0.75101498766837416</v>
      </c>
      <c r="M20" s="31">
        <f t="shared" si="12"/>
        <v>0.75101498766837416</v>
      </c>
    </row>
    <row r="21" spans="2:13" ht="47.25" x14ac:dyDescent="0.25">
      <c r="B21" s="29" t="s">
        <v>26</v>
      </c>
      <c r="C21" s="24" t="s">
        <v>110</v>
      </c>
      <c r="D21" s="16" t="s">
        <v>54</v>
      </c>
      <c r="E21" s="27" t="s">
        <v>114</v>
      </c>
      <c r="F21" s="21">
        <f t="shared" si="8"/>
        <v>935.2</v>
      </c>
      <c r="G21" s="21">
        <v>935.2</v>
      </c>
      <c r="H21" s="21">
        <f t="shared" si="9"/>
        <v>820.35</v>
      </c>
      <c r="I21" s="21">
        <v>820.35</v>
      </c>
      <c r="J21" s="21">
        <f t="shared" si="10"/>
        <v>820.35</v>
      </c>
      <c r="K21" s="21">
        <v>820.35</v>
      </c>
      <c r="L21" s="30">
        <f t="shared" si="11"/>
        <v>0.87719204448246357</v>
      </c>
      <c r="M21" s="31">
        <f t="shared" si="12"/>
        <v>0.87719204448246357</v>
      </c>
    </row>
    <row r="22" spans="2:13" ht="47.25" x14ac:dyDescent="0.25">
      <c r="B22" s="29" t="s">
        <v>27</v>
      </c>
      <c r="C22" s="24" t="s">
        <v>45</v>
      </c>
      <c r="D22" s="16" t="s">
        <v>54</v>
      </c>
      <c r="E22" s="27" t="s">
        <v>114</v>
      </c>
      <c r="F22" s="21">
        <f t="shared" si="8"/>
        <v>1372.1</v>
      </c>
      <c r="G22" s="21">
        <v>1372.1</v>
      </c>
      <c r="H22" s="21">
        <f t="shared" si="9"/>
        <v>1372.0640000000001</v>
      </c>
      <c r="I22" s="21">
        <v>1372.0640000000001</v>
      </c>
      <c r="J22" s="21">
        <f t="shared" si="10"/>
        <v>1372.0640000000001</v>
      </c>
      <c r="K22" s="21">
        <v>1372.0640000000001</v>
      </c>
      <c r="L22" s="30">
        <f t="shared" si="11"/>
        <v>0.99997376284527384</v>
      </c>
      <c r="M22" s="31">
        <f t="shared" si="12"/>
        <v>0.99997376284527384</v>
      </c>
    </row>
    <row r="23" spans="2:13" ht="47.25" x14ac:dyDescent="0.25">
      <c r="B23" s="29" t="s">
        <v>116</v>
      </c>
      <c r="C23" s="24" t="s">
        <v>46</v>
      </c>
      <c r="D23" s="16" t="s">
        <v>54</v>
      </c>
      <c r="E23" s="27" t="s">
        <v>114</v>
      </c>
      <c r="F23" s="21">
        <f t="shared" si="8"/>
        <v>2226.5</v>
      </c>
      <c r="G23" s="21">
        <v>2226.5</v>
      </c>
      <c r="H23" s="21">
        <f t="shared" si="9"/>
        <v>1803.212</v>
      </c>
      <c r="I23" s="21">
        <v>1803.212</v>
      </c>
      <c r="J23" s="21">
        <f t="shared" si="10"/>
        <v>1803.212</v>
      </c>
      <c r="K23" s="21">
        <v>1803.212</v>
      </c>
      <c r="L23" s="30">
        <f t="shared" si="11"/>
        <v>0.80988636874017517</v>
      </c>
      <c r="M23" s="31">
        <f t="shared" si="12"/>
        <v>0.80988636874017517</v>
      </c>
    </row>
    <row r="24" spans="2:13" ht="47.25" x14ac:dyDescent="0.25">
      <c r="B24" s="29" t="s">
        <v>117</v>
      </c>
      <c r="C24" s="24" t="s">
        <v>47</v>
      </c>
      <c r="D24" s="16" t="s">
        <v>54</v>
      </c>
      <c r="E24" s="27" t="s">
        <v>114</v>
      </c>
      <c r="F24" s="21">
        <f t="shared" si="8"/>
        <v>366</v>
      </c>
      <c r="G24" s="21">
        <v>366</v>
      </c>
      <c r="H24" s="21">
        <f t="shared" si="9"/>
        <v>366</v>
      </c>
      <c r="I24" s="21">
        <v>366</v>
      </c>
      <c r="J24" s="21">
        <f t="shared" si="10"/>
        <v>366</v>
      </c>
      <c r="K24" s="21">
        <v>366</v>
      </c>
      <c r="L24" s="30">
        <f t="shared" si="11"/>
        <v>1</v>
      </c>
      <c r="M24" s="31">
        <f t="shared" si="12"/>
        <v>1</v>
      </c>
    </row>
    <row r="25" spans="2:13" ht="47.25" x14ac:dyDescent="0.25">
      <c r="B25" s="29" t="s">
        <v>118</v>
      </c>
      <c r="C25" s="24" t="s">
        <v>48</v>
      </c>
      <c r="D25" s="16" t="s">
        <v>54</v>
      </c>
      <c r="E25" s="27" t="s">
        <v>114</v>
      </c>
      <c r="F25" s="21">
        <f t="shared" si="8"/>
        <v>1596.5</v>
      </c>
      <c r="G25" s="21">
        <v>1596.5</v>
      </c>
      <c r="H25" s="21">
        <f t="shared" si="9"/>
        <v>1141.58</v>
      </c>
      <c r="I25" s="21">
        <v>1141.58</v>
      </c>
      <c r="J25" s="21">
        <f t="shared" si="10"/>
        <v>1141.58</v>
      </c>
      <c r="K25" s="21">
        <v>1141.58</v>
      </c>
      <c r="L25" s="30">
        <f t="shared" si="11"/>
        <v>0.71505167554024429</v>
      </c>
      <c r="M25" s="31">
        <f t="shared" si="12"/>
        <v>0.71505167554024429</v>
      </c>
    </row>
    <row r="26" spans="2:13" ht="47.25" customHeight="1" x14ac:dyDescent="0.25">
      <c r="B26" s="29" t="s">
        <v>63</v>
      </c>
      <c r="C26" s="88" t="s">
        <v>111</v>
      </c>
      <c r="D26" s="89"/>
      <c r="E26" s="90"/>
      <c r="F26" s="32">
        <f>SUM(F28:F42)</f>
        <v>38500.100000000006</v>
      </c>
      <c r="G26" s="32">
        <f t="shared" ref="G26:K26" si="13">SUM(G28:G42)</f>
        <v>38500.100000000006</v>
      </c>
      <c r="H26" s="32">
        <f t="shared" si="13"/>
        <v>38412.819999999992</v>
      </c>
      <c r="I26" s="32">
        <f t="shared" si="13"/>
        <v>38412.819999999992</v>
      </c>
      <c r="J26" s="32">
        <f t="shared" si="13"/>
        <v>38412.819999999992</v>
      </c>
      <c r="K26" s="32">
        <f t="shared" si="13"/>
        <v>38412.819999999992</v>
      </c>
      <c r="L26" s="30">
        <f t="shared" si="11"/>
        <v>0.99773299290131678</v>
      </c>
      <c r="M26" s="31">
        <f t="shared" si="12"/>
        <v>0.99773299290131678</v>
      </c>
    </row>
    <row r="27" spans="2:13" x14ac:dyDescent="0.25">
      <c r="B27" s="29"/>
      <c r="C27" s="25" t="s">
        <v>105</v>
      </c>
      <c r="D27" s="16"/>
      <c r="E27" s="27"/>
      <c r="F27" s="21"/>
      <c r="G27" s="21">
        <v>0</v>
      </c>
      <c r="H27" s="21"/>
      <c r="I27" s="21"/>
      <c r="J27" s="21"/>
      <c r="K27" s="21"/>
      <c r="L27" s="30"/>
      <c r="M27" s="31"/>
    </row>
    <row r="28" spans="2:13" ht="47.25" x14ac:dyDescent="0.25">
      <c r="B28" s="29" t="s">
        <v>29</v>
      </c>
      <c r="C28" s="24" t="s">
        <v>106</v>
      </c>
      <c r="D28" s="16" t="s">
        <v>54</v>
      </c>
      <c r="E28" s="27" t="s">
        <v>114</v>
      </c>
      <c r="F28" s="21">
        <f t="shared" si="8"/>
        <v>1518</v>
      </c>
      <c r="G28" s="21">
        <v>1518</v>
      </c>
      <c r="H28" s="21">
        <f t="shared" si="9"/>
        <v>1517.96</v>
      </c>
      <c r="I28" s="21">
        <v>1517.96</v>
      </c>
      <c r="J28" s="21">
        <f t="shared" si="10"/>
        <v>1517.96</v>
      </c>
      <c r="K28" s="21">
        <v>1517.96</v>
      </c>
      <c r="L28" s="30">
        <f t="shared" si="11"/>
        <v>0.99997364953886692</v>
      </c>
      <c r="M28" s="31">
        <f t="shared" si="12"/>
        <v>0.99997364953886692</v>
      </c>
    </row>
    <row r="29" spans="2:13" ht="47.25" x14ac:dyDescent="0.25">
      <c r="B29" s="29" t="s">
        <v>30</v>
      </c>
      <c r="C29" s="24" t="s">
        <v>38</v>
      </c>
      <c r="D29" s="16" t="s">
        <v>54</v>
      </c>
      <c r="E29" s="27" t="s">
        <v>114</v>
      </c>
      <c r="F29" s="21">
        <f t="shared" si="8"/>
        <v>3386.8</v>
      </c>
      <c r="G29" s="21">
        <v>3386.8</v>
      </c>
      <c r="H29" s="21">
        <f t="shared" si="9"/>
        <v>3386.72</v>
      </c>
      <c r="I29" s="21">
        <v>3386.72</v>
      </c>
      <c r="J29" s="21">
        <f t="shared" si="10"/>
        <v>3386.72</v>
      </c>
      <c r="K29" s="21">
        <v>3386.72</v>
      </c>
      <c r="L29" s="30">
        <f t="shared" si="11"/>
        <v>0.99997637888272106</v>
      </c>
      <c r="M29" s="31">
        <f t="shared" si="12"/>
        <v>0.99997637888272106</v>
      </c>
    </row>
    <row r="30" spans="2:13" ht="47.25" x14ac:dyDescent="0.25">
      <c r="B30" s="29" t="s">
        <v>31</v>
      </c>
      <c r="C30" s="24" t="s">
        <v>107</v>
      </c>
      <c r="D30" s="16" t="s">
        <v>54</v>
      </c>
      <c r="E30" s="27" t="s">
        <v>114</v>
      </c>
      <c r="F30" s="21">
        <f t="shared" si="8"/>
        <v>1797.5</v>
      </c>
      <c r="G30" s="21">
        <v>1797.5</v>
      </c>
      <c r="H30" s="21">
        <f t="shared" si="9"/>
        <v>1797.5</v>
      </c>
      <c r="I30" s="21">
        <v>1797.5</v>
      </c>
      <c r="J30" s="21">
        <f t="shared" si="10"/>
        <v>1797.5</v>
      </c>
      <c r="K30" s="21">
        <v>1797.5</v>
      </c>
      <c r="L30" s="30">
        <f t="shared" si="11"/>
        <v>1</v>
      </c>
      <c r="M30" s="31">
        <f t="shared" si="12"/>
        <v>1</v>
      </c>
    </row>
    <row r="31" spans="2:13" ht="47.25" x14ac:dyDescent="0.25">
      <c r="B31" s="29" t="s">
        <v>32</v>
      </c>
      <c r="C31" s="24" t="s">
        <v>40</v>
      </c>
      <c r="D31" s="16" t="s">
        <v>54</v>
      </c>
      <c r="E31" s="27" t="s">
        <v>114</v>
      </c>
      <c r="F31" s="21">
        <f t="shared" si="8"/>
        <v>2756.9</v>
      </c>
      <c r="G31" s="21">
        <v>2756.9</v>
      </c>
      <c r="H31" s="21">
        <f t="shared" si="9"/>
        <v>2756.8</v>
      </c>
      <c r="I31" s="21">
        <v>2756.8</v>
      </c>
      <c r="J31" s="21">
        <f t="shared" si="10"/>
        <v>2756.8</v>
      </c>
      <c r="K31" s="21">
        <v>2756.8</v>
      </c>
      <c r="L31" s="30">
        <f t="shared" si="11"/>
        <v>0.99996372737495021</v>
      </c>
      <c r="M31" s="31">
        <f t="shared" si="12"/>
        <v>0.99996372737495021</v>
      </c>
    </row>
    <row r="32" spans="2:13" ht="47.25" x14ac:dyDescent="0.25">
      <c r="B32" s="29" t="s">
        <v>33</v>
      </c>
      <c r="C32" s="24" t="s">
        <v>41</v>
      </c>
      <c r="D32" s="16" t="s">
        <v>54</v>
      </c>
      <c r="E32" s="27" t="s">
        <v>114</v>
      </c>
      <c r="F32" s="21">
        <f t="shared" si="8"/>
        <v>2361.6999999999998</v>
      </c>
      <c r="G32" s="21">
        <v>2361.6999999999998</v>
      </c>
      <c r="H32" s="21">
        <f t="shared" si="9"/>
        <v>2361.6</v>
      </c>
      <c r="I32" s="21">
        <v>2361.6</v>
      </c>
      <c r="J32" s="21">
        <f t="shared" si="10"/>
        <v>2361.6</v>
      </c>
      <c r="K32" s="21">
        <v>2361.6</v>
      </c>
      <c r="L32" s="30">
        <f t="shared" si="11"/>
        <v>0.99995765761951139</v>
      </c>
      <c r="M32" s="31">
        <f t="shared" si="12"/>
        <v>0.99995765761951139</v>
      </c>
    </row>
    <row r="33" spans="2:13" ht="47.25" x14ac:dyDescent="0.25">
      <c r="B33" s="29" t="s">
        <v>34</v>
      </c>
      <c r="C33" s="24" t="s">
        <v>42</v>
      </c>
      <c r="D33" s="16" t="s">
        <v>54</v>
      </c>
      <c r="E33" s="27" t="s">
        <v>114</v>
      </c>
      <c r="F33" s="21">
        <f t="shared" si="8"/>
        <v>3142.6</v>
      </c>
      <c r="G33" s="21">
        <v>3142.6</v>
      </c>
      <c r="H33" s="21">
        <f t="shared" si="9"/>
        <v>3086.86</v>
      </c>
      <c r="I33" s="21">
        <v>3086.86</v>
      </c>
      <c r="J33" s="21">
        <f t="shared" si="10"/>
        <v>3086.86</v>
      </c>
      <c r="K33" s="21">
        <v>3086.86</v>
      </c>
      <c r="L33" s="30">
        <f t="shared" si="11"/>
        <v>0.98226309425316627</v>
      </c>
      <c r="M33" s="31">
        <f t="shared" si="12"/>
        <v>0.98226309425316627</v>
      </c>
    </row>
    <row r="34" spans="2:13" ht="47.25" x14ac:dyDescent="0.25">
      <c r="B34" s="29" t="s">
        <v>35</v>
      </c>
      <c r="C34" s="24" t="s">
        <v>43</v>
      </c>
      <c r="D34" s="16" t="s">
        <v>54</v>
      </c>
      <c r="E34" s="27" t="s">
        <v>114</v>
      </c>
      <c r="F34" s="21">
        <f t="shared" si="8"/>
        <v>3669.9</v>
      </c>
      <c r="G34" s="21">
        <v>3669.9</v>
      </c>
      <c r="H34" s="21">
        <f t="shared" si="9"/>
        <v>3641.22</v>
      </c>
      <c r="I34" s="21">
        <v>3641.22</v>
      </c>
      <c r="J34" s="21">
        <f t="shared" si="10"/>
        <v>3641.22</v>
      </c>
      <c r="K34" s="21">
        <v>3641.22</v>
      </c>
      <c r="L34" s="30">
        <f t="shared" si="11"/>
        <v>0.99218507316275639</v>
      </c>
      <c r="M34" s="31">
        <f t="shared" si="12"/>
        <v>0.99218507316275639</v>
      </c>
    </row>
    <row r="35" spans="2:13" ht="47.25" x14ac:dyDescent="0.25">
      <c r="B35" s="29" t="s">
        <v>37</v>
      </c>
      <c r="C35" s="24" t="s">
        <v>109</v>
      </c>
      <c r="D35" s="16" t="s">
        <v>54</v>
      </c>
      <c r="E35" s="27" t="s">
        <v>114</v>
      </c>
      <c r="F35" s="21">
        <f t="shared" si="8"/>
        <v>3966</v>
      </c>
      <c r="G35" s="21">
        <v>3966</v>
      </c>
      <c r="H35" s="21">
        <f t="shared" si="9"/>
        <v>3965.98</v>
      </c>
      <c r="I35" s="21">
        <v>3965.98</v>
      </c>
      <c r="J35" s="21">
        <f t="shared" si="10"/>
        <v>3965.98</v>
      </c>
      <c r="K35" s="21">
        <v>3965.98</v>
      </c>
      <c r="L35" s="30">
        <f t="shared" si="11"/>
        <v>0.99999495713565301</v>
      </c>
      <c r="M35" s="31">
        <f t="shared" si="12"/>
        <v>0.99999495713565301</v>
      </c>
    </row>
    <row r="36" spans="2:13" ht="47.25" x14ac:dyDescent="0.25">
      <c r="B36" s="29" t="s">
        <v>120</v>
      </c>
      <c r="C36" s="24" t="s">
        <v>44</v>
      </c>
      <c r="D36" s="16" t="s">
        <v>54</v>
      </c>
      <c r="E36" s="27" t="s">
        <v>114</v>
      </c>
      <c r="F36" s="21">
        <f t="shared" si="8"/>
        <v>2097.1000000000004</v>
      </c>
      <c r="G36" s="21">
        <v>2097.1000000000004</v>
      </c>
      <c r="H36" s="21">
        <f t="shared" si="9"/>
        <v>2097.1</v>
      </c>
      <c r="I36" s="21">
        <v>2097.1</v>
      </c>
      <c r="J36" s="21">
        <f t="shared" si="10"/>
        <v>2097.1</v>
      </c>
      <c r="K36" s="21">
        <v>2097.1</v>
      </c>
      <c r="L36" s="30">
        <f t="shared" si="11"/>
        <v>0.99999999999999978</v>
      </c>
      <c r="M36" s="31">
        <f t="shared" si="12"/>
        <v>0.99999999999999978</v>
      </c>
    </row>
    <row r="37" spans="2:13" ht="47.25" x14ac:dyDescent="0.25">
      <c r="B37" s="29" t="s">
        <v>121</v>
      </c>
      <c r="C37" s="24" t="s">
        <v>110</v>
      </c>
      <c r="D37" s="16" t="s">
        <v>54</v>
      </c>
      <c r="E37" s="27" t="s">
        <v>114</v>
      </c>
      <c r="F37" s="21">
        <f t="shared" si="8"/>
        <v>3491.9</v>
      </c>
      <c r="G37" s="21">
        <v>3491.9</v>
      </c>
      <c r="H37" s="21">
        <f t="shared" si="9"/>
        <v>3491.78</v>
      </c>
      <c r="I37" s="21">
        <v>3491.78</v>
      </c>
      <c r="J37" s="21">
        <f t="shared" si="10"/>
        <v>3491.78</v>
      </c>
      <c r="K37" s="21">
        <v>3491.78</v>
      </c>
      <c r="L37" s="30">
        <f t="shared" si="11"/>
        <v>0.99996563475471811</v>
      </c>
      <c r="M37" s="31">
        <f t="shared" si="12"/>
        <v>0.99996563475471811</v>
      </c>
    </row>
    <row r="38" spans="2:13" ht="47.25" x14ac:dyDescent="0.25">
      <c r="B38" s="29" t="s">
        <v>122</v>
      </c>
      <c r="C38" s="24" t="s">
        <v>45</v>
      </c>
      <c r="D38" s="16" t="s">
        <v>54</v>
      </c>
      <c r="E38" s="27" t="s">
        <v>114</v>
      </c>
      <c r="F38" s="21">
        <f t="shared" si="8"/>
        <v>2567</v>
      </c>
      <c r="G38" s="21">
        <v>2567</v>
      </c>
      <c r="H38" s="21">
        <f t="shared" si="9"/>
        <v>2565.75</v>
      </c>
      <c r="I38" s="21">
        <v>2565.75</v>
      </c>
      <c r="J38" s="21">
        <f t="shared" si="10"/>
        <v>2565.75</v>
      </c>
      <c r="K38" s="21">
        <v>2565.75</v>
      </c>
      <c r="L38" s="30">
        <f t="shared" si="11"/>
        <v>0.99951305025321391</v>
      </c>
      <c r="M38" s="31">
        <f t="shared" si="12"/>
        <v>0.99951305025321391</v>
      </c>
    </row>
    <row r="39" spans="2:13" ht="47.25" x14ac:dyDescent="0.25">
      <c r="B39" s="29" t="s">
        <v>123</v>
      </c>
      <c r="C39" s="24" t="s">
        <v>46</v>
      </c>
      <c r="D39" s="16" t="s">
        <v>54</v>
      </c>
      <c r="E39" s="27" t="s">
        <v>114</v>
      </c>
      <c r="F39" s="21">
        <f t="shared" si="8"/>
        <v>1228.7</v>
      </c>
      <c r="G39" s="21">
        <v>1228.7</v>
      </c>
      <c r="H39" s="21">
        <f t="shared" si="9"/>
        <v>1228.69</v>
      </c>
      <c r="I39" s="21">
        <v>1228.69</v>
      </c>
      <c r="J39" s="21">
        <f t="shared" si="10"/>
        <v>1228.69</v>
      </c>
      <c r="K39" s="21">
        <v>1228.69</v>
      </c>
      <c r="L39" s="30">
        <f t="shared" si="11"/>
        <v>0.99999186131683893</v>
      </c>
      <c r="M39" s="31">
        <f t="shared" si="12"/>
        <v>0.99999186131683893</v>
      </c>
    </row>
    <row r="40" spans="2:13" ht="47.25" x14ac:dyDescent="0.25">
      <c r="B40" s="29" t="s">
        <v>124</v>
      </c>
      <c r="C40" s="24" t="s">
        <v>47</v>
      </c>
      <c r="D40" s="16" t="s">
        <v>54</v>
      </c>
      <c r="E40" s="27" t="s">
        <v>114</v>
      </c>
      <c r="F40" s="21">
        <f t="shared" si="8"/>
        <v>3392.6</v>
      </c>
      <c r="G40" s="21">
        <v>3392.6</v>
      </c>
      <c r="H40" s="21">
        <f t="shared" si="9"/>
        <v>3392.5</v>
      </c>
      <c r="I40" s="21">
        <v>3392.5</v>
      </c>
      <c r="J40" s="21">
        <f t="shared" si="10"/>
        <v>3392.5</v>
      </c>
      <c r="K40" s="21">
        <v>3392.5</v>
      </c>
      <c r="L40" s="30">
        <f t="shared" si="11"/>
        <v>0.99997052408182519</v>
      </c>
      <c r="M40" s="31">
        <f t="shared" si="12"/>
        <v>0.99997052408182519</v>
      </c>
    </row>
    <row r="41" spans="2:13" ht="47.25" x14ac:dyDescent="0.25">
      <c r="B41" s="29" t="s">
        <v>125</v>
      </c>
      <c r="C41" s="24" t="s">
        <v>48</v>
      </c>
      <c r="D41" s="16" t="s">
        <v>54</v>
      </c>
      <c r="E41" s="27" t="s">
        <v>114</v>
      </c>
      <c r="F41" s="21">
        <f t="shared" si="8"/>
        <v>799.9</v>
      </c>
      <c r="G41" s="21">
        <v>799.9</v>
      </c>
      <c r="H41" s="21">
        <f t="shared" si="9"/>
        <v>799.86</v>
      </c>
      <c r="I41" s="21">
        <v>799.86</v>
      </c>
      <c r="J41" s="21">
        <f t="shared" si="10"/>
        <v>799.86</v>
      </c>
      <c r="K41" s="21">
        <v>799.86</v>
      </c>
      <c r="L41" s="30">
        <f t="shared" si="11"/>
        <v>0.99994999374921867</v>
      </c>
      <c r="M41" s="31">
        <f t="shared" si="12"/>
        <v>0.99994999374921867</v>
      </c>
    </row>
    <row r="42" spans="2:13" ht="47.25" x14ac:dyDescent="0.25">
      <c r="B42" s="29" t="s">
        <v>36</v>
      </c>
      <c r="C42" s="24" t="s">
        <v>108</v>
      </c>
      <c r="D42" s="16" t="s">
        <v>54</v>
      </c>
      <c r="E42" s="27" t="s">
        <v>114</v>
      </c>
      <c r="F42" s="21">
        <f>G42</f>
        <v>2323.5</v>
      </c>
      <c r="G42" s="21">
        <v>2323.5</v>
      </c>
      <c r="H42" s="21">
        <f>I42</f>
        <v>2322.5</v>
      </c>
      <c r="I42" s="21">
        <v>2322.5</v>
      </c>
      <c r="J42" s="21">
        <f>K42</f>
        <v>2322.5</v>
      </c>
      <c r="K42" s="21">
        <v>2322.5</v>
      </c>
      <c r="L42" s="30">
        <f t="shared" si="11"/>
        <v>0.99956961480525075</v>
      </c>
      <c r="M42" s="31">
        <f t="shared" si="12"/>
        <v>0.99956961480525075</v>
      </c>
    </row>
    <row r="43" spans="2:13" ht="55.5" customHeight="1" x14ac:dyDescent="0.25">
      <c r="B43" s="29" t="s">
        <v>78</v>
      </c>
      <c r="C43" s="88" t="s">
        <v>112</v>
      </c>
      <c r="D43" s="89"/>
      <c r="E43" s="90"/>
      <c r="F43" s="32">
        <f t="shared" si="8"/>
        <v>2240.6999999999998</v>
      </c>
      <c r="G43" s="32">
        <f>SUM(G45:G54)</f>
        <v>2240.6999999999998</v>
      </c>
      <c r="H43" s="32">
        <f t="shared" ref="H43:K43" si="14">SUM(H45:H54)</f>
        <v>2240.6999999999998</v>
      </c>
      <c r="I43" s="32">
        <f t="shared" si="14"/>
        <v>2240.6999999999998</v>
      </c>
      <c r="J43" s="32">
        <f t="shared" si="14"/>
        <v>2240.6999999999998</v>
      </c>
      <c r="K43" s="32">
        <f t="shared" si="14"/>
        <v>2240.6999999999998</v>
      </c>
      <c r="L43" s="30">
        <f t="shared" si="11"/>
        <v>1</v>
      </c>
      <c r="M43" s="31">
        <f t="shared" si="12"/>
        <v>1</v>
      </c>
    </row>
    <row r="44" spans="2:13" ht="18" customHeight="1" x14ac:dyDescent="0.25">
      <c r="B44" s="29"/>
      <c r="C44" s="25" t="s">
        <v>105</v>
      </c>
      <c r="D44" s="16"/>
      <c r="E44" s="27"/>
      <c r="F44" s="21"/>
      <c r="G44" s="21"/>
      <c r="H44" s="21"/>
      <c r="I44" s="21"/>
      <c r="J44" s="21"/>
      <c r="K44" s="21"/>
      <c r="L44" s="30"/>
      <c r="M44" s="31"/>
    </row>
    <row r="45" spans="2:13" ht="47.25" x14ac:dyDescent="0.25">
      <c r="B45" s="29" t="s">
        <v>119</v>
      </c>
      <c r="C45" s="24" t="s">
        <v>106</v>
      </c>
      <c r="D45" s="16" t="s">
        <v>54</v>
      </c>
      <c r="E45" s="27" t="s">
        <v>114</v>
      </c>
      <c r="F45" s="21">
        <f t="shared" si="8"/>
        <v>154.1</v>
      </c>
      <c r="G45" s="21">
        <v>154.1</v>
      </c>
      <c r="H45" s="21">
        <f t="shared" si="9"/>
        <v>154.1</v>
      </c>
      <c r="I45" s="21">
        <v>154.1</v>
      </c>
      <c r="J45" s="21">
        <f t="shared" si="10"/>
        <v>154.1</v>
      </c>
      <c r="K45" s="21">
        <v>154.1</v>
      </c>
      <c r="L45" s="30">
        <f t="shared" si="11"/>
        <v>1</v>
      </c>
      <c r="M45" s="31">
        <f t="shared" si="12"/>
        <v>1</v>
      </c>
    </row>
    <row r="46" spans="2:13" ht="47.25" x14ac:dyDescent="0.25">
      <c r="B46" s="29" t="s">
        <v>126</v>
      </c>
      <c r="C46" s="24" t="s">
        <v>38</v>
      </c>
      <c r="D46" s="16" t="s">
        <v>54</v>
      </c>
      <c r="E46" s="27" t="s">
        <v>114</v>
      </c>
      <c r="F46" s="21">
        <f t="shared" si="8"/>
        <v>294</v>
      </c>
      <c r="G46" s="21">
        <v>294</v>
      </c>
      <c r="H46" s="21">
        <f t="shared" si="9"/>
        <v>294</v>
      </c>
      <c r="I46" s="21">
        <v>294</v>
      </c>
      <c r="J46" s="21">
        <f t="shared" si="10"/>
        <v>294</v>
      </c>
      <c r="K46" s="21">
        <v>294</v>
      </c>
      <c r="L46" s="30">
        <f t="shared" si="11"/>
        <v>1</v>
      </c>
      <c r="M46" s="31">
        <f t="shared" si="12"/>
        <v>1</v>
      </c>
    </row>
    <row r="47" spans="2:13" ht="47.25" x14ac:dyDescent="0.25">
      <c r="B47" s="29" t="s">
        <v>115</v>
      </c>
      <c r="C47" s="24" t="s">
        <v>39</v>
      </c>
      <c r="D47" s="16" t="s">
        <v>54</v>
      </c>
      <c r="E47" s="27" t="s">
        <v>114</v>
      </c>
      <c r="F47" s="21">
        <f t="shared" si="8"/>
        <v>187.4</v>
      </c>
      <c r="G47" s="21">
        <v>187.4</v>
      </c>
      <c r="H47" s="21">
        <f t="shared" si="9"/>
        <v>187.4</v>
      </c>
      <c r="I47" s="21">
        <v>187.4</v>
      </c>
      <c r="J47" s="21">
        <f t="shared" si="10"/>
        <v>187.4</v>
      </c>
      <c r="K47" s="21">
        <v>187.4</v>
      </c>
      <c r="L47" s="30">
        <f t="shared" si="11"/>
        <v>1</v>
      </c>
      <c r="M47" s="31">
        <f t="shared" si="12"/>
        <v>1</v>
      </c>
    </row>
    <row r="48" spans="2:13" ht="47.25" x14ac:dyDescent="0.25">
      <c r="B48" s="29" t="s">
        <v>127</v>
      </c>
      <c r="C48" s="24" t="s">
        <v>40</v>
      </c>
      <c r="D48" s="16" t="s">
        <v>54</v>
      </c>
      <c r="E48" s="27" t="s">
        <v>114</v>
      </c>
      <c r="F48" s="21">
        <f t="shared" si="8"/>
        <v>381.3</v>
      </c>
      <c r="G48" s="21">
        <v>381.3</v>
      </c>
      <c r="H48" s="21">
        <f t="shared" si="9"/>
        <v>381.3</v>
      </c>
      <c r="I48" s="21">
        <v>381.3</v>
      </c>
      <c r="J48" s="21">
        <f t="shared" si="10"/>
        <v>381.3</v>
      </c>
      <c r="K48" s="21">
        <v>381.3</v>
      </c>
      <c r="L48" s="30">
        <f t="shared" si="11"/>
        <v>1</v>
      </c>
      <c r="M48" s="31">
        <f t="shared" si="12"/>
        <v>1</v>
      </c>
    </row>
    <row r="49" spans="2:13" ht="47.25" x14ac:dyDescent="0.25">
      <c r="B49" s="29" t="s">
        <v>128</v>
      </c>
      <c r="C49" s="24" t="s">
        <v>42</v>
      </c>
      <c r="D49" s="16" t="s">
        <v>54</v>
      </c>
      <c r="E49" s="27" t="s">
        <v>114</v>
      </c>
      <c r="F49" s="21">
        <f t="shared" si="8"/>
        <v>329.9</v>
      </c>
      <c r="G49" s="21">
        <v>329.9</v>
      </c>
      <c r="H49" s="21">
        <f t="shared" si="9"/>
        <v>329.9</v>
      </c>
      <c r="I49" s="21">
        <v>329.9</v>
      </c>
      <c r="J49" s="21">
        <f t="shared" si="10"/>
        <v>329.9</v>
      </c>
      <c r="K49" s="21">
        <v>329.9</v>
      </c>
      <c r="L49" s="30">
        <f t="shared" si="11"/>
        <v>1</v>
      </c>
      <c r="M49" s="31">
        <f t="shared" si="12"/>
        <v>1</v>
      </c>
    </row>
    <row r="50" spans="2:13" ht="47.25" x14ac:dyDescent="0.25">
      <c r="B50" s="29" t="s">
        <v>129</v>
      </c>
      <c r="C50" s="24" t="s">
        <v>108</v>
      </c>
      <c r="D50" s="16" t="s">
        <v>54</v>
      </c>
      <c r="E50" s="27" t="s">
        <v>114</v>
      </c>
      <c r="F50" s="21">
        <f t="shared" si="8"/>
        <v>150</v>
      </c>
      <c r="G50" s="21">
        <v>150</v>
      </c>
      <c r="H50" s="21">
        <f t="shared" si="9"/>
        <v>150</v>
      </c>
      <c r="I50" s="21">
        <v>150</v>
      </c>
      <c r="J50" s="21">
        <f t="shared" si="10"/>
        <v>150</v>
      </c>
      <c r="K50" s="21">
        <v>150</v>
      </c>
      <c r="L50" s="30">
        <f t="shared" si="11"/>
        <v>1</v>
      </c>
      <c r="M50" s="31">
        <f t="shared" si="12"/>
        <v>1</v>
      </c>
    </row>
    <row r="51" spans="2:13" ht="47.25" x14ac:dyDescent="0.25">
      <c r="B51" s="29" t="s">
        <v>130</v>
      </c>
      <c r="C51" s="24" t="s">
        <v>44</v>
      </c>
      <c r="D51" s="16" t="s">
        <v>54</v>
      </c>
      <c r="E51" s="27" t="s">
        <v>114</v>
      </c>
      <c r="F51" s="21">
        <f t="shared" si="8"/>
        <v>222</v>
      </c>
      <c r="G51" s="21">
        <v>222</v>
      </c>
      <c r="H51" s="21">
        <f t="shared" si="9"/>
        <v>222</v>
      </c>
      <c r="I51" s="21">
        <v>222</v>
      </c>
      <c r="J51" s="21">
        <f t="shared" si="10"/>
        <v>222</v>
      </c>
      <c r="K51" s="21">
        <v>222</v>
      </c>
      <c r="L51" s="30">
        <f t="shared" si="11"/>
        <v>1</v>
      </c>
      <c r="M51" s="31">
        <f t="shared" si="12"/>
        <v>1</v>
      </c>
    </row>
    <row r="52" spans="2:13" ht="47.25" x14ac:dyDescent="0.25">
      <c r="B52" s="29" t="s">
        <v>131</v>
      </c>
      <c r="C52" s="24" t="s">
        <v>45</v>
      </c>
      <c r="D52" s="16" t="s">
        <v>54</v>
      </c>
      <c r="E52" s="27" t="s">
        <v>114</v>
      </c>
      <c r="F52" s="21">
        <f t="shared" si="8"/>
        <v>186</v>
      </c>
      <c r="G52" s="21">
        <v>186</v>
      </c>
      <c r="H52" s="21">
        <f t="shared" si="9"/>
        <v>186</v>
      </c>
      <c r="I52" s="21">
        <v>186</v>
      </c>
      <c r="J52" s="21">
        <f t="shared" si="10"/>
        <v>186</v>
      </c>
      <c r="K52" s="21">
        <v>186</v>
      </c>
      <c r="L52" s="30">
        <f t="shared" si="11"/>
        <v>1</v>
      </c>
      <c r="M52" s="31">
        <f t="shared" si="12"/>
        <v>1</v>
      </c>
    </row>
    <row r="53" spans="2:13" ht="47.25" x14ac:dyDescent="0.25">
      <c r="B53" s="29" t="s">
        <v>132</v>
      </c>
      <c r="C53" s="24" t="s">
        <v>46</v>
      </c>
      <c r="D53" s="16" t="s">
        <v>54</v>
      </c>
      <c r="E53" s="27" t="s">
        <v>114</v>
      </c>
      <c r="F53" s="21">
        <f t="shared" si="8"/>
        <v>150</v>
      </c>
      <c r="G53" s="21">
        <v>150</v>
      </c>
      <c r="H53" s="21">
        <f t="shared" si="9"/>
        <v>150</v>
      </c>
      <c r="I53" s="21">
        <v>150</v>
      </c>
      <c r="J53" s="21">
        <f t="shared" si="10"/>
        <v>150</v>
      </c>
      <c r="K53" s="21">
        <v>150</v>
      </c>
      <c r="L53" s="30">
        <f t="shared" si="11"/>
        <v>1</v>
      </c>
      <c r="M53" s="31">
        <f t="shared" si="12"/>
        <v>1</v>
      </c>
    </row>
    <row r="54" spans="2:13" ht="47.25" x14ac:dyDescent="0.25">
      <c r="B54" s="29" t="s">
        <v>133</v>
      </c>
      <c r="C54" s="33" t="s">
        <v>47</v>
      </c>
      <c r="D54" s="34" t="s">
        <v>54</v>
      </c>
      <c r="E54" s="35" t="s">
        <v>114</v>
      </c>
      <c r="F54" s="36">
        <f t="shared" si="8"/>
        <v>186</v>
      </c>
      <c r="G54" s="36">
        <v>186</v>
      </c>
      <c r="H54" s="36">
        <f t="shared" si="9"/>
        <v>186</v>
      </c>
      <c r="I54" s="36">
        <v>186</v>
      </c>
      <c r="J54" s="36">
        <f t="shared" si="10"/>
        <v>186</v>
      </c>
      <c r="K54" s="36">
        <v>186</v>
      </c>
      <c r="L54" s="30">
        <f t="shared" si="11"/>
        <v>1</v>
      </c>
      <c r="M54" s="31">
        <f t="shared" si="12"/>
        <v>1</v>
      </c>
    </row>
    <row r="55" spans="2:13" x14ac:dyDescent="0.25">
      <c r="B55" s="4"/>
      <c r="C55" s="37" t="s">
        <v>113</v>
      </c>
      <c r="D55" s="37"/>
      <c r="E55" s="37"/>
      <c r="F55" s="32">
        <f t="shared" ref="F55:K55" si="15">F8+F26+F43</f>
        <v>63336.800000000003</v>
      </c>
      <c r="G55" s="32">
        <f t="shared" si="15"/>
        <v>63336.800000000003</v>
      </c>
      <c r="H55" s="32">
        <f t="shared" si="15"/>
        <v>58504.568999999989</v>
      </c>
      <c r="I55" s="32">
        <f t="shared" si="15"/>
        <v>58504.568999999989</v>
      </c>
      <c r="J55" s="32">
        <f t="shared" si="15"/>
        <v>58504.568999999989</v>
      </c>
      <c r="K55" s="32">
        <f t="shared" si="15"/>
        <v>58504.568999999989</v>
      </c>
      <c r="L55" s="30">
        <f t="shared" si="11"/>
        <v>0.92370579189349611</v>
      </c>
      <c r="M55" s="31">
        <f t="shared" si="12"/>
        <v>0.92370579189349611</v>
      </c>
    </row>
  </sheetData>
  <mergeCells count="20">
    <mergeCell ref="B4:B6"/>
    <mergeCell ref="M4:M6"/>
    <mergeCell ref="J4:K4"/>
    <mergeCell ref="L4:L6"/>
    <mergeCell ref="F5:F6"/>
    <mergeCell ref="H5:H6"/>
    <mergeCell ref="J5:J6"/>
    <mergeCell ref="C4:C6"/>
    <mergeCell ref="F4:G4"/>
    <mergeCell ref="H4:I4"/>
    <mergeCell ref="C43:E43"/>
    <mergeCell ref="C26:E26"/>
    <mergeCell ref="C8:E8"/>
    <mergeCell ref="C1:L1"/>
    <mergeCell ref="C2:L2"/>
    <mergeCell ref="D4:D6"/>
    <mergeCell ref="E4:E6"/>
    <mergeCell ref="G5:G6"/>
    <mergeCell ref="I5:I6"/>
    <mergeCell ref="K5:K6"/>
  </mergeCells>
  <pageMargins left="0.39370078740157483" right="0.39370078740157483" top="0.39370078740157483" bottom="0.39370078740157483" header="0.31496062992125984" footer="0.31496062992125984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Подпрограмма 1</vt:lpstr>
      <vt:lpstr>Подпрограмма 2</vt:lpstr>
      <vt:lpstr>Подпрограмма 3</vt:lpstr>
      <vt:lpstr>Подпрограмма 4</vt:lpstr>
      <vt:lpstr>Подпрограмма 5</vt:lpstr>
      <vt:lpstr>Подпрограмма 6</vt:lpstr>
      <vt:lpstr>'Подпрограмма 1'!Заголовки_для_печати</vt:lpstr>
      <vt:lpstr>'Подпрограмма 2'!Заголовки_для_печати</vt:lpstr>
      <vt:lpstr>'Подпрограмма 3'!Заголовки_для_печати</vt:lpstr>
      <vt:lpstr>'Подпрограмма 1'!Область_печати</vt:lpstr>
      <vt:lpstr>'Подпрограмма 2'!Область_печати</vt:lpstr>
      <vt:lpstr>'Подпрограмма 3'!Область_печати</vt:lpstr>
      <vt:lpstr>'Подпрограмма 4'!Область_печати</vt:lpstr>
      <vt:lpstr>'Подпрограмма 5'!Область_печати</vt:lpstr>
      <vt:lpstr>'Подпрограмма 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Ружникова Оксана Павловна</cp:lastModifiedBy>
  <cp:lastPrinted>2018-01-29T11:32:57Z</cp:lastPrinted>
  <dcterms:created xsi:type="dcterms:W3CDTF">2015-07-01T06:08:23Z</dcterms:created>
  <dcterms:modified xsi:type="dcterms:W3CDTF">2018-02-02T08:54:29Z</dcterms:modified>
</cp:coreProperties>
</file>